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39e3d21e4cc9fa/Documentos/"/>
    </mc:Choice>
  </mc:AlternateContent>
  <xr:revisionPtr revIDLastSave="747" documentId="8_{CC2F798A-8061-467B-9C8A-2E83E12937E6}" xr6:coauthVersionLast="47" xr6:coauthVersionMax="47" xr10:uidLastSave="{2594F5DD-3522-43BE-9915-DA4EBD7CB0FD}"/>
  <bookViews>
    <workbookView xWindow="-120" yWindow="-120" windowWidth="38640" windowHeight="15720" activeTab="3" xr2:uid="{590E1486-4D22-454D-92C9-3C963B36F9F0}"/>
  </bookViews>
  <sheets>
    <sheet name="TEMPLATE" sheetId="4" r:id="rId1"/>
    <sheet name="H100" sheetId="6" r:id="rId2"/>
    <sheet name="H200" sheetId="7" r:id="rId3"/>
    <sheet name="H300" sheetId="8" r:id="rId4"/>
    <sheet name="H300-X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9" l="1"/>
  <c r="N13" i="9" s="1" a="1"/>
  <c r="N13" i="9" s="1"/>
  <c r="M12" i="9"/>
  <c r="N12" i="9" s="1" a="1"/>
  <c r="N12" i="9" s="1"/>
  <c r="M11" i="9"/>
  <c r="N11" i="9" s="1" a="1"/>
  <c r="N11" i="9" s="1"/>
  <c r="M10" i="9"/>
  <c r="M9" i="9"/>
  <c r="N9" i="9" s="1" a="1"/>
  <c r="N9" i="9" s="1"/>
  <c r="G9" i="9"/>
  <c r="E9" i="9"/>
  <c r="D9" i="9"/>
  <c r="C9" i="9"/>
  <c r="M13" i="8"/>
  <c r="N13" i="8" s="1" a="1"/>
  <c r="N13" i="8" s="1"/>
  <c r="M12" i="8"/>
  <c r="N12" i="8" s="1" a="1"/>
  <c r="N12" i="8" s="1"/>
  <c r="M11" i="8"/>
  <c r="M10" i="8"/>
  <c r="M9" i="8"/>
  <c r="N9" i="8" s="1" a="1"/>
  <c r="N9" i="8" s="1"/>
  <c r="G9" i="8"/>
  <c r="E9" i="8"/>
  <c r="D9" i="8"/>
  <c r="C9" i="8"/>
  <c r="M10" i="4"/>
  <c r="M11" i="4"/>
  <c r="M12" i="4"/>
  <c r="M13" i="4"/>
  <c r="M9" i="4"/>
  <c r="M10" i="6"/>
  <c r="M11" i="6"/>
  <c r="M12" i="6"/>
  <c r="M13" i="6"/>
  <c r="N13" i="6" s="1" a="1"/>
  <c r="N13" i="6" s="1"/>
  <c r="M9" i="6"/>
  <c r="M9" i="7"/>
  <c r="M10" i="7"/>
  <c r="M11" i="7"/>
  <c r="M12" i="7"/>
  <c r="M13" i="7"/>
  <c r="N13" i="7" a="1"/>
  <c r="N13" i="7" s="1"/>
  <c r="N12" i="7" a="1"/>
  <c r="N12" i="7" s="1"/>
  <c r="G9" i="7"/>
  <c r="E9" i="7"/>
  <c r="D9" i="7"/>
  <c r="C9" i="7"/>
  <c r="G9" i="6"/>
  <c r="E9" i="6"/>
  <c r="D9" i="6"/>
  <c r="C9" i="6"/>
  <c r="G9" i="4"/>
  <c r="E9" i="4"/>
  <c r="D9" i="4"/>
  <c r="C9" i="4"/>
  <c r="N10" i="9" l="1" a="1"/>
  <c r="N10" i="9" s="1"/>
  <c r="H21" i="9" s="1"/>
  <c r="K18" i="9"/>
  <c r="J18" i="9"/>
  <c r="I18" i="9"/>
  <c r="H18" i="9"/>
  <c r="N10" i="8" a="1"/>
  <c r="N10" i="8" s="1"/>
  <c r="K18" i="8" s="1"/>
  <c r="N11" i="8" a="1"/>
  <c r="N11" i="8" s="1"/>
  <c r="H22" i="8" s="1"/>
  <c r="N9" i="6" a="1"/>
  <c r="N9" i="6" s="1"/>
  <c r="N9" i="7" a="1"/>
  <c r="N9" i="7" s="1"/>
  <c r="N10" i="7" a="1"/>
  <c r="N10" i="7" s="1"/>
  <c r="N11" i="7" a="1"/>
  <c r="N11" i="7" s="1"/>
  <c r="N10" i="6" a="1"/>
  <c r="N10" i="6" s="1"/>
  <c r="N12" i="6" a="1"/>
  <c r="N12" i="6" s="1"/>
  <c r="N11" i="6" a="1"/>
  <c r="N11" i="6" s="1"/>
  <c r="N9" i="4" a="1"/>
  <c r="N9" i="4" s="1"/>
  <c r="N12" i="4" a="1"/>
  <c r="N12" i="4" s="1"/>
  <c r="N13" i="4" a="1"/>
  <c r="N13" i="4" s="1"/>
  <c r="N10" i="4" a="1"/>
  <c r="N10" i="4" s="1"/>
  <c r="N11" i="4" a="1"/>
  <c r="N11" i="4" s="1"/>
  <c r="I20" i="9" l="1"/>
  <c r="H19" i="9"/>
  <c r="I19" i="9"/>
  <c r="J19" i="9"/>
  <c r="K19" i="9"/>
  <c r="H20" i="9"/>
  <c r="J20" i="9"/>
  <c r="K20" i="9"/>
  <c r="I21" i="9"/>
  <c r="J21" i="9"/>
  <c r="K21" i="9"/>
  <c r="H22" i="9"/>
  <c r="I22" i="9"/>
  <c r="J22" i="9"/>
  <c r="K22" i="9"/>
  <c r="K19" i="8"/>
  <c r="H18" i="8"/>
  <c r="H19" i="8"/>
  <c r="I19" i="8"/>
  <c r="J19" i="8"/>
  <c r="K21" i="8"/>
  <c r="J22" i="8"/>
  <c r="J20" i="8"/>
  <c r="I22" i="8"/>
  <c r="K22" i="8"/>
  <c r="I18" i="8"/>
  <c r="J18" i="8"/>
  <c r="H20" i="8"/>
  <c r="I20" i="8"/>
  <c r="K20" i="8"/>
  <c r="H21" i="8"/>
  <c r="I21" i="8"/>
  <c r="J21" i="8"/>
  <c r="H18" i="4"/>
  <c r="K21" i="4"/>
  <c r="J19" i="4"/>
  <c r="J21" i="4"/>
  <c r="J18" i="4"/>
  <c r="I19" i="4"/>
  <c r="I20" i="4"/>
  <c r="I21" i="4"/>
  <c r="I22" i="4"/>
  <c r="I18" i="4"/>
  <c r="H19" i="4"/>
  <c r="H20" i="4"/>
  <c r="H21" i="4"/>
  <c r="H22" i="4"/>
  <c r="K19" i="4"/>
  <c r="K20" i="4"/>
  <c r="K22" i="4"/>
  <c r="K18" i="4"/>
  <c r="J20" i="4"/>
  <c r="J22" i="4"/>
  <c r="K18" i="6"/>
  <c r="K22" i="6"/>
  <c r="I18" i="6"/>
  <c r="J18" i="6"/>
  <c r="H19" i="6"/>
  <c r="J19" i="6"/>
  <c r="K19" i="6"/>
  <c r="H18" i="6"/>
  <c r="I19" i="6"/>
  <c r="J19" i="7"/>
  <c r="H18" i="7"/>
  <c r="K19" i="7"/>
  <c r="I18" i="7"/>
  <c r="J18" i="7"/>
  <c r="K18" i="7"/>
  <c r="H19" i="7"/>
  <c r="I19" i="7"/>
  <c r="K22" i="7"/>
  <c r="I22" i="7"/>
  <c r="H20" i="7"/>
  <c r="J20" i="7"/>
  <c r="H21" i="7"/>
  <c r="K21" i="7"/>
  <c r="J22" i="7"/>
  <c r="I20" i="7"/>
  <c r="K20" i="7"/>
  <c r="I21" i="7"/>
  <c r="J21" i="7"/>
  <c r="H22" i="7"/>
  <c r="K21" i="6"/>
  <c r="H20" i="6"/>
  <c r="J20" i="6"/>
  <c r="J21" i="6"/>
  <c r="I22" i="6"/>
  <c r="I20" i="6"/>
  <c r="I21" i="6"/>
  <c r="H22" i="6"/>
  <c r="K20" i="6"/>
  <c r="H21" i="6"/>
  <c r="J22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<sst xmlns="http://schemas.openxmlformats.org/spreadsheetml/2006/main" count="218" uniqueCount="75">
  <si>
    <t>ALVO</t>
  </si>
  <si>
    <t>EQUIPE</t>
  </si>
  <si>
    <t>PROJETO</t>
  </si>
  <si>
    <t>ALTÍMETRO</t>
  </si>
  <si>
    <t>FAIXA DE CONTROLE</t>
  </si>
  <si>
    <t>%</t>
  </si>
  <si>
    <t>PROPRIEDADE</t>
  </si>
  <si>
    <t>NOME/Nº</t>
  </si>
  <si>
    <t>CLASSIFICAÇÃO</t>
  </si>
  <si>
    <t>OBSERVAÇÕES</t>
  </si>
  <si>
    <t>CAT.</t>
  </si>
  <si>
    <t>A</t>
  </si>
  <si>
    <t>B</t>
  </si>
  <si>
    <t>C</t>
  </si>
  <si>
    <t>D</t>
  </si>
  <si>
    <t>E</t>
  </si>
  <si>
    <t>AA</t>
  </si>
  <si>
    <t>BB</t>
  </si>
  <si>
    <t>CC</t>
  </si>
  <si>
    <t>DD</t>
  </si>
  <si>
    <t>EE</t>
  </si>
  <si>
    <t>BAR</t>
  </si>
  <si>
    <t>APOGEU
OBTIDO [m]</t>
  </si>
  <si>
    <t>MARGEM OBSERVADA</t>
  </si>
  <si>
    <t>CLASSIFICAÇÃO DOS RESULTADOS - CATEGORIA H100</t>
  </si>
  <si>
    <t>APOGEU [m]</t>
  </si>
  <si>
    <t>CLASSIFICAÇÃO FINAL - CATEGORIA H100</t>
  </si>
  <si>
    <t>AUTOCLASSIFICAÇÃO</t>
  </si>
  <si>
    <t>MARGEM [m]</t>
  </si>
  <si>
    <t>LIM.
INF.</t>
  </si>
  <si>
    <t>LIM.
SUP.</t>
  </si>
  <si>
    <t>H100</t>
  </si>
  <si>
    <t>FESTIVAL REGIONAL DE MINIFOGUETES - SUDESTE</t>
  </si>
  <si>
    <t>Classificação dos Resultados das Categorias Competitivas e Desafios</t>
  </si>
  <si>
    <t>Comissão Técnica</t>
  </si>
  <si>
    <t>CFC</t>
  </si>
  <si>
    <t>GFCS</t>
  </si>
  <si>
    <t>Da Equipe</t>
  </si>
  <si>
    <t>Zenit-II</t>
  </si>
  <si>
    <t>LAE-139</t>
  </si>
  <si>
    <t>ZA-03</t>
  </si>
  <si>
    <t>FTP-1</t>
  </si>
  <si>
    <t>AltBAR</t>
  </si>
  <si>
    <t>MP-31</t>
  </si>
  <si>
    <t>Rebel</t>
  </si>
  <si>
    <t>XVIII</t>
  </si>
  <si>
    <t>º</t>
  </si>
  <si>
    <t>ANDROMEDA</t>
  </si>
  <si>
    <t>PHANTOM</t>
  </si>
  <si>
    <t>Voo balístico. Altímetro danificado.</t>
  </si>
  <si>
    <t>SRPQ-01</t>
  </si>
  <si>
    <t>FHO-RD</t>
  </si>
  <si>
    <t>Axis</t>
  </si>
  <si>
    <t>LAE-127</t>
  </si>
  <si>
    <t>MP-33</t>
  </si>
  <si>
    <t>H200</t>
  </si>
  <si>
    <t>H300</t>
  </si>
  <si>
    <t>GESAM</t>
  </si>
  <si>
    <t>FTP-3</t>
  </si>
  <si>
    <t>Fenix</t>
  </si>
  <si>
    <t>Leonidas Prime</t>
  </si>
  <si>
    <t>Alt. danificado na explosão. Perda do sensor</t>
  </si>
  <si>
    <t>Possível falha de gravação</t>
  </si>
  <si>
    <t>CLASSIFICAÇÃO FINAL - CATEGORIA H300-X</t>
  </si>
  <si>
    <t>CLASSIFICAÇÃO DOS RESULTADOS - CATEGORIA H300-X</t>
  </si>
  <si>
    <t>H300-X</t>
  </si>
  <si>
    <t>Netuno-F-B-Gal15v3</t>
  </si>
  <si>
    <t>Stelios Aero</t>
  </si>
  <si>
    <t>MP-95</t>
  </si>
  <si>
    <t>Alt. Lido, possível pico durante explosão.</t>
  </si>
  <si>
    <t>CLASSIFICAÇÃO FINAL - CATEGORIA H300</t>
  </si>
  <si>
    <t>CLASSIFICAÇÃO DOS RESULTADOS - CATEGORIA H300</t>
  </si>
  <si>
    <t>CLASSIFICAÇÃO FINAL - CATEGORIA H200</t>
  </si>
  <si>
    <t>CLASSIFICAÇÃO DOS RESULTADOS - CATEGORIA H200</t>
  </si>
  <si>
    <t>Fog perdido (0,1 apenas p/ não omitir)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</si>
</sst>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theme="0"/>
      <name val="Arial Narrow"/>
      <family val="2"/>
    </font>
    <font>
      <b/>
      <sz val="14"/>
      <color theme="0"/>
      <name val="Arial Narrow"/>
      <family val="2"/>
    </font>
    <font>
      <b/>
      <sz val="18"/>
      <color theme="1"/>
      <name val="Arial Narrow"/>
      <family val="2"/>
    </font>
    <font>
      <b/>
      <sz val="22"/>
      <color theme="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4" borderId="6" xfId="0" applyFont="1" applyFill="1" applyBorder="1"/>
    <xf numFmtId="0" fontId="1" fillId="0" borderId="6" xfId="0" applyFont="1" applyBorder="1" applyAlignment="1">
      <alignment horizontal="center"/>
    </xf>
    <xf numFmtId="0" fontId="1" fillId="4" borderId="5" xfId="0" applyFont="1" applyFill="1" applyBorder="1"/>
    <xf numFmtId="0" fontId="1" fillId="5" borderId="5" xfId="0" applyFont="1" applyFill="1" applyBorder="1"/>
    <xf numFmtId="0" fontId="1" fillId="5" borderId="6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9" borderId="5" xfId="0" applyFont="1" applyFill="1" applyBorder="1"/>
    <xf numFmtId="0" fontId="1" fillId="9" borderId="6" xfId="0" applyFont="1" applyFill="1" applyBorder="1"/>
    <xf numFmtId="0" fontId="1" fillId="4" borderId="13" xfId="0" applyFont="1" applyFill="1" applyBorder="1" applyAlignment="1">
      <alignment horizontal="right" vertical="center"/>
    </xf>
    <xf numFmtId="0" fontId="1" fillId="5" borderId="13" xfId="0" applyFont="1" applyFill="1" applyBorder="1" applyAlignment="1">
      <alignment horizontal="right" vertical="center"/>
    </xf>
    <xf numFmtId="0" fontId="1" fillId="3" borderId="13" xfId="0" applyFont="1" applyFill="1" applyBorder="1" applyAlignment="1">
      <alignment horizontal="right" vertical="center"/>
    </xf>
    <xf numFmtId="0" fontId="1" fillId="9" borderId="13" xfId="0" applyFont="1" applyFill="1" applyBorder="1" applyAlignment="1">
      <alignment horizontal="right" vertical="center"/>
    </xf>
    <xf numFmtId="0" fontId="1" fillId="4" borderId="13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9" borderId="13" xfId="0" applyFont="1" applyFill="1" applyBorder="1" applyAlignment="1">
      <alignment horizontal="left" vertical="center"/>
    </xf>
    <xf numFmtId="0" fontId="0" fillId="0" borderId="0" xfId="0" applyProtection="1">
      <protection locked="0"/>
    </xf>
    <xf numFmtId="0" fontId="9" fillId="8" borderId="1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FFCC00"/>
      <color rgb="FF00003C"/>
      <color rgb="FFCC99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0D95-FA99-4BE4-A383-00185A332098}">
  <dimension ref="B1:O22"/>
  <sheetViews>
    <sheetView showGridLines="0" showRowColHeaders="0" workbookViewId="0">
      <selection activeCell="L13" sqref="L13"/>
    </sheetView>
  </sheetViews>
  <sheetFormatPr defaultRowHeight="15" x14ac:dyDescent="0.25"/>
  <cols>
    <col min="1" max="1" width="2.7109375" customWidth="1"/>
    <col min="2" max="2" width="6.42578125" bestFit="1" customWidth="1"/>
    <col min="3" max="4" width="7.7109375" customWidth="1"/>
    <col min="5" max="6" width="3.85546875" customWidth="1"/>
    <col min="7" max="7" width="7.7109375" customWidth="1"/>
    <col min="8" max="8" width="17.7109375" customWidth="1"/>
    <col min="9" max="9" width="20.7109375" customWidth="1"/>
    <col min="10" max="11" width="14.85546875" customWidth="1"/>
    <col min="12" max="13" width="15.7109375" customWidth="1"/>
    <col min="14" max="14" width="26.140625" bestFit="1" customWidth="1"/>
    <col min="15" max="15" width="39.7109375" customWidth="1"/>
  </cols>
  <sheetData>
    <row r="1" spans="2:15" ht="15" customHeight="1" x14ac:dyDescent="0.25"/>
    <row r="2" spans="2:15" ht="23.25" x14ac:dyDescent="0.35">
      <c r="B2" s="53" t="e" vm="1">
        <v>#VALUE!</v>
      </c>
      <c r="C2" s="53"/>
      <c r="D2" s="53"/>
      <c r="E2" s="53"/>
      <c r="F2" s="53"/>
      <c r="H2" s="9" t="s">
        <v>32</v>
      </c>
      <c r="O2" s="9">
        <v>2026</v>
      </c>
    </row>
    <row r="3" spans="2:15" ht="16.5" x14ac:dyDescent="0.3">
      <c r="B3" s="53"/>
      <c r="C3" s="53"/>
      <c r="D3" s="53"/>
      <c r="E3" s="53"/>
      <c r="F3" s="53"/>
      <c r="H3" s="8" t="s">
        <v>33</v>
      </c>
    </row>
    <row r="4" spans="2:15" ht="16.5" x14ac:dyDescent="0.3">
      <c r="B4" s="53"/>
      <c r="C4" s="53"/>
      <c r="D4" s="53"/>
      <c r="E4" s="53"/>
      <c r="F4" s="53"/>
      <c r="H4" s="8" t="s">
        <v>34</v>
      </c>
    </row>
    <row r="6" spans="2:15" ht="24.95" customHeight="1" x14ac:dyDescent="0.25">
      <c r="B6" s="54" t="s">
        <v>24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2:15" ht="23.25" customHeight="1" x14ac:dyDescent="0.25">
      <c r="B7" s="34" t="s">
        <v>10</v>
      </c>
      <c r="C7" s="55" t="s">
        <v>4</v>
      </c>
      <c r="D7" s="55"/>
      <c r="E7" s="55"/>
      <c r="F7" s="55"/>
      <c r="G7" s="55"/>
      <c r="H7" s="34" t="s">
        <v>1</v>
      </c>
      <c r="I7" s="34" t="s">
        <v>2</v>
      </c>
      <c r="J7" s="55" t="s">
        <v>3</v>
      </c>
      <c r="K7" s="55"/>
      <c r="L7" s="56" t="s">
        <v>22</v>
      </c>
      <c r="M7" s="56" t="s">
        <v>23</v>
      </c>
      <c r="N7" s="56" t="s">
        <v>27</v>
      </c>
      <c r="O7" s="34" t="s">
        <v>9</v>
      </c>
    </row>
    <row r="8" spans="2:15" ht="31.5" x14ac:dyDescent="0.25">
      <c r="B8" s="35"/>
      <c r="C8" s="5" t="s">
        <v>5</v>
      </c>
      <c r="D8" s="6" t="s">
        <v>29</v>
      </c>
      <c r="E8" s="45" t="s">
        <v>0</v>
      </c>
      <c r="F8" s="46"/>
      <c r="G8" s="6" t="s">
        <v>30</v>
      </c>
      <c r="H8" s="35"/>
      <c r="I8" s="35"/>
      <c r="J8" s="7" t="s">
        <v>6</v>
      </c>
      <c r="K8" s="7" t="s">
        <v>7</v>
      </c>
      <c r="L8" s="35"/>
      <c r="M8" s="57"/>
      <c r="N8" s="57"/>
      <c r="O8" s="35"/>
    </row>
    <row r="9" spans="2:15" ht="16.5" x14ac:dyDescent="0.25">
      <c r="B9" s="36">
        <v>100</v>
      </c>
      <c r="C9" s="39" t="str">
        <f>"+/- 30%"</f>
        <v>+/- 30%</v>
      </c>
      <c r="D9" s="42">
        <f>B9-30%*B9</f>
        <v>70</v>
      </c>
      <c r="E9" s="47">
        <f>B9</f>
        <v>100</v>
      </c>
      <c r="F9" s="48"/>
      <c r="G9" s="39">
        <f>B9+30%*B9</f>
        <v>130</v>
      </c>
      <c r="H9" s="10" t="s">
        <v>11</v>
      </c>
      <c r="I9" s="11" t="s">
        <v>16</v>
      </c>
      <c r="J9" s="11" t="s">
        <v>37</v>
      </c>
      <c r="K9" s="11" t="s">
        <v>42</v>
      </c>
      <c r="L9" s="11">
        <v>108.72</v>
      </c>
      <c r="M9" s="3" t="str">
        <f>IF(L9=0,"",IF(L9&gt;$B$9,"+ ","- ")&amp;IF(L9&gt;$B$9,ROUND(L9-$B$9,1),ROUND(($B$9-L9),1)))</f>
        <v>+ 8,7</v>
      </c>
      <c r="N9" s="2" cm="1">
        <f t="array" ref="N9">IF(M9="","",1+SUMPRODUCT(($M$9:$M$13&lt;&gt;"")*(IFERROR(ABS(VALUE(SUBSTITUTE($M$9:$M$13,"+ ",""))),999999999)&lt;ABS(VALUE(SUBSTITUTE(M9,"+ ",""))))))</f>
        <v>1</v>
      </c>
      <c r="O9" s="11"/>
    </row>
    <row r="10" spans="2:15" ht="16.5" x14ac:dyDescent="0.25">
      <c r="B10" s="37"/>
      <c r="C10" s="40"/>
      <c r="D10" s="43"/>
      <c r="E10" s="49"/>
      <c r="F10" s="50"/>
      <c r="G10" s="40"/>
      <c r="H10" s="10" t="s">
        <v>12</v>
      </c>
      <c r="I10" s="11" t="s">
        <v>17</v>
      </c>
      <c r="J10" s="11" t="s">
        <v>37</v>
      </c>
      <c r="K10" s="11" t="s">
        <v>43</v>
      </c>
      <c r="L10" s="11">
        <v>87.7</v>
      </c>
      <c r="M10" s="3" t="str">
        <f t="shared" ref="M10:M13" si="0">IF(L10=0,"",IF(L10&gt;$B$9,"+ ","- ")&amp;IF(L10&gt;$B$9,ROUND(L10-$B$9,1),ROUND(($B$9-L10),1)))</f>
        <v>- 12,3</v>
      </c>
      <c r="N10" s="2" cm="1">
        <f t="array" ref="N10">IF(M10="","",1+SUMPRODUCT(($M$9:$M$13&lt;&gt;"")*(IFERROR(ABS(VALUE(SUBSTITUTE($M$9:$M$13,"+ ",""))),999999999)&lt;ABS(VALUE(SUBSTITUTE(M10,"+ ",""))))))</f>
        <v>2</v>
      </c>
      <c r="O10" s="11"/>
    </row>
    <row r="11" spans="2:15" ht="16.5" x14ac:dyDescent="0.25">
      <c r="B11" s="37"/>
      <c r="C11" s="40"/>
      <c r="D11" s="43"/>
      <c r="E11" s="49"/>
      <c r="F11" s="50"/>
      <c r="G11" s="40"/>
      <c r="H11" s="10" t="s">
        <v>13</v>
      </c>
      <c r="I11" s="11" t="s">
        <v>18</v>
      </c>
      <c r="J11" s="11" t="s">
        <v>21</v>
      </c>
      <c r="K11" s="11">
        <v>74</v>
      </c>
      <c r="L11" s="11">
        <v>154.9</v>
      </c>
      <c r="M11" s="3" t="str">
        <f t="shared" si="0"/>
        <v>+ 54,9</v>
      </c>
      <c r="N11" s="2" cm="1">
        <f t="array" ref="N11">IF(M11="","",1+SUMPRODUCT(($M$9:$M$13&lt;&gt;"")*(IFERROR(ABS(VALUE(SUBSTITUTE($M$9:$M$13,"+ ",""))),999999999)&lt;ABS(VALUE(SUBSTITUTE(M11,"+ ",""))))))</f>
        <v>4</v>
      </c>
      <c r="O11" s="11"/>
    </row>
    <row r="12" spans="2:15" ht="16.5" x14ac:dyDescent="0.25">
      <c r="B12" s="37"/>
      <c r="C12" s="40"/>
      <c r="D12" s="43"/>
      <c r="E12" s="49"/>
      <c r="F12" s="50"/>
      <c r="G12" s="40"/>
      <c r="H12" s="10" t="s">
        <v>14</v>
      </c>
      <c r="I12" s="11" t="s">
        <v>19</v>
      </c>
      <c r="J12" s="11" t="s">
        <v>21</v>
      </c>
      <c r="K12" s="11">
        <v>28</v>
      </c>
      <c r="L12" s="11">
        <v>1401.7</v>
      </c>
      <c r="M12" s="3" t="str">
        <f t="shared" si="0"/>
        <v>+ 1301,7</v>
      </c>
      <c r="N12" s="2" cm="1">
        <f t="array" ref="N12">IF(M12="","",1+SUMPRODUCT(($M$9:$M$13&lt;&gt;"")*(IFERROR(ABS(VALUE(SUBSTITUTE($M$9:$M$13,"+ ",""))),999999999)&lt;ABS(VALUE(SUBSTITUTE(M12,"+ ",""))))))</f>
        <v>5</v>
      </c>
      <c r="O12" s="11"/>
    </row>
    <row r="13" spans="2:15" ht="16.5" x14ac:dyDescent="0.25">
      <c r="B13" s="38"/>
      <c r="C13" s="41"/>
      <c r="D13" s="44"/>
      <c r="E13" s="51"/>
      <c r="F13" s="52"/>
      <c r="G13" s="41"/>
      <c r="H13" s="10" t="s">
        <v>15</v>
      </c>
      <c r="I13" s="11" t="s">
        <v>20</v>
      </c>
      <c r="J13" s="11" t="s">
        <v>44</v>
      </c>
      <c r="K13" s="11" t="s">
        <v>45</v>
      </c>
      <c r="L13" s="11">
        <v>114</v>
      </c>
      <c r="M13" s="3" t="str">
        <f t="shared" si="0"/>
        <v>+ 14</v>
      </c>
      <c r="N13" s="2" cm="1">
        <f t="array" ref="N13">IF(M13="","",1+SUMPRODUCT(($M$9:$M$13&lt;&gt;"")*(IFERROR(ABS(VALUE(SUBSTITUTE($M$9:$M$13,"+ ",""))),999999999)&lt;ABS(VALUE(SUBSTITUTE(M13,"+ ",""))))))</f>
        <v>3</v>
      </c>
      <c r="O13" s="11"/>
    </row>
    <row r="16" spans="2:15" ht="20.100000000000001" customHeight="1" x14ac:dyDescent="0.25">
      <c r="B16" s="30" t="s">
        <v>31</v>
      </c>
      <c r="C16" s="30"/>
      <c r="D16" s="31" t="s">
        <v>26</v>
      </c>
      <c r="E16" s="31"/>
      <c r="F16" s="31"/>
      <c r="G16" s="31"/>
      <c r="H16" s="31"/>
      <c r="I16" s="31"/>
      <c r="J16" s="31"/>
      <c r="K16" s="32"/>
    </row>
    <row r="17" spans="2:11" ht="18" customHeight="1" x14ac:dyDescent="0.3">
      <c r="B17" s="30"/>
      <c r="C17" s="30"/>
      <c r="D17" s="33" t="s">
        <v>8</v>
      </c>
      <c r="E17" s="33"/>
      <c r="F17" s="33"/>
      <c r="G17" s="33"/>
      <c r="H17" s="4" t="s">
        <v>1</v>
      </c>
      <c r="I17" s="4" t="s">
        <v>2</v>
      </c>
      <c r="J17" s="4" t="s">
        <v>25</v>
      </c>
      <c r="K17" s="4" t="s">
        <v>28</v>
      </c>
    </row>
    <row r="18" spans="2:11" ht="16.5" x14ac:dyDescent="0.3">
      <c r="B18" s="30"/>
      <c r="C18" s="30"/>
      <c r="D18" s="14"/>
      <c r="E18" s="21">
        <v>1</v>
      </c>
      <c r="F18" s="25" t="s">
        <v>46</v>
      </c>
      <c r="G18" s="12"/>
      <c r="H18" s="13" t="str">
        <f>_xlfn.XLOOKUP(E18,$N$9:$N$13,$H$9:$H$13,"",0,1)</f>
        <v>A</v>
      </c>
      <c r="I18" s="1" t="str">
        <f>_xlfn.XLOOKUP(E18,$N$9:$N$13,$I$9:$I$13,"",0,1)</f>
        <v>AA</v>
      </c>
      <c r="J18" s="1">
        <f>_xlfn.XLOOKUP(E18,$N$9:$N$13,$L$9:$L$13,"",0,1)</f>
        <v>108.72</v>
      </c>
      <c r="K18" s="1" t="str">
        <f>_xlfn.XLOOKUP(E18,$N$9:$N$13,$M$9:$M$13,"",0,1)</f>
        <v>+ 8,7</v>
      </c>
    </row>
    <row r="19" spans="2:11" ht="16.5" x14ac:dyDescent="0.3">
      <c r="B19" s="30"/>
      <c r="C19" s="30"/>
      <c r="D19" s="15"/>
      <c r="E19" s="22">
        <v>2</v>
      </c>
      <c r="F19" s="26" t="s">
        <v>46</v>
      </c>
      <c r="G19" s="16"/>
      <c r="H19" s="13" t="str">
        <f t="shared" ref="H19:H22" si="1">_xlfn.XLOOKUP(E19,$N$9:$N$13,$H$9:$H$13,"",0,1)</f>
        <v>B</v>
      </c>
      <c r="I19" s="1" t="str">
        <f t="shared" ref="I19:I22" si="2">_xlfn.XLOOKUP(E19,$N$9:$N$13,$I$9:$I$13,"",0,1)</f>
        <v>BB</v>
      </c>
      <c r="J19" s="1">
        <f t="shared" ref="J19:J22" si="3">_xlfn.XLOOKUP(E19,$N$9:$N$13,$L$9:$L$13,"",0,1)</f>
        <v>87.7</v>
      </c>
      <c r="K19" s="1" t="str">
        <f t="shared" ref="K19:K22" si="4">_xlfn.XLOOKUP(E19,$N$9:$N$13,$M$9:$M$13,"",0,1)</f>
        <v>- 12,3</v>
      </c>
    </row>
    <row r="20" spans="2:11" ht="16.5" x14ac:dyDescent="0.3">
      <c r="B20" s="30"/>
      <c r="C20" s="30"/>
      <c r="D20" s="17"/>
      <c r="E20" s="23">
        <v>3</v>
      </c>
      <c r="F20" s="27" t="s">
        <v>46</v>
      </c>
      <c r="G20" s="18"/>
      <c r="H20" s="13" t="str">
        <f t="shared" si="1"/>
        <v>E</v>
      </c>
      <c r="I20" s="1" t="str">
        <f t="shared" si="2"/>
        <v>EE</v>
      </c>
      <c r="J20" s="1">
        <f t="shared" si="3"/>
        <v>114</v>
      </c>
      <c r="K20" s="1" t="str">
        <f t="shared" si="4"/>
        <v>+ 14</v>
      </c>
    </row>
    <row r="21" spans="2:11" ht="16.5" x14ac:dyDescent="0.3">
      <c r="B21" s="30"/>
      <c r="C21" s="30"/>
      <c r="D21" s="19"/>
      <c r="E21" s="24">
        <v>4</v>
      </c>
      <c r="F21" s="28" t="s">
        <v>46</v>
      </c>
      <c r="G21" s="20"/>
      <c r="H21" s="13" t="str">
        <f t="shared" si="1"/>
        <v>C</v>
      </c>
      <c r="I21" s="1" t="str">
        <f t="shared" si="2"/>
        <v>CC</v>
      </c>
      <c r="J21" s="1">
        <f t="shared" si="3"/>
        <v>154.9</v>
      </c>
      <c r="K21" s="1" t="str">
        <f t="shared" si="4"/>
        <v>+ 54,9</v>
      </c>
    </row>
    <row r="22" spans="2:11" ht="16.5" x14ac:dyDescent="0.3">
      <c r="B22" s="30"/>
      <c r="C22" s="30"/>
      <c r="D22" s="19"/>
      <c r="E22" s="24">
        <v>5</v>
      </c>
      <c r="F22" s="28" t="s">
        <v>46</v>
      </c>
      <c r="G22" s="20"/>
      <c r="H22" s="13" t="str">
        <f t="shared" si="1"/>
        <v>D</v>
      </c>
      <c r="I22" s="1" t="str">
        <f t="shared" si="2"/>
        <v>DD</v>
      </c>
      <c r="J22" s="1">
        <f t="shared" si="3"/>
        <v>1401.7</v>
      </c>
      <c r="K22" s="1" t="str">
        <f t="shared" si="4"/>
        <v>+ 1301,7</v>
      </c>
    </row>
  </sheetData>
  <sheetProtection algorithmName="SHA-512" hashValue="eeushJDR9vhPH+v4sGGhD94hflwEr++9t1679njG2AjkQzHx50h/EtqITNOsHR0461oGkMYQ1JbY47CX5v2C8A==" saltValue="rwP3mfhThNZfSp93ws11hQ==" spinCount="100000" sheet="1" objects="1" scenarios="1" selectLockedCells="1"/>
  <mergeCells count="20">
    <mergeCell ref="B2:F4"/>
    <mergeCell ref="B6:O6"/>
    <mergeCell ref="B7:B8"/>
    <mergeCell ref="C7:G7"/>
    <mergeCell ref="H7:H8"/>
    <mergeCell ref="I7:I8"/>
    <mergeCell ref="J7:K7"/>
    <mergeCell ref="L7:L8"/>
    <mergeCell ref="M7:M8"/>
    <mergeCell ref="N7:N8"/>
    <mergeCell ref="B16:C22"/>
    <mergeCell ref="D16:K16"/>
    <mergeCell ref="D17:G17"/>
    <mergeCell ref="O7:O8"/>
    <mergeCell ref="B9:B13"/>
    <mergeCell ref="C9:C13"/>
    <mergeCell ref="D9:D13"/>
    <mergeCell ref="G9:G13"/>
    <mergeCell ref="E8:F8"/>
    <mergeCell ref="E9:F13"/>
  </mergeCells>
  <conditionalFormatting sqref="M9:M13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{B9A9B003-E179-40D8-BD4B-E7277F20868A}</x14:id>
        </ext>
      </extLst>
    </cfRule>
  </conditionalFormatting>
  <conditionalFormatting sqref="N9:N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disablePrompts="1" count="1">
    <dataValidation type="list" allowBlank="1" showInputMessage="1" showErrorMessage="1" sqref="J9:J13" xr:uid="{8864BF23-9D10-41B3-916B-E95DD1CF87E6}">
      <formula1>"Da Equipe, BAR, Rebel"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A9B003-E179-40D8-BD4B-E7277F20868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M9:M13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9258-9CAE-4D4C-867D-3A5B9B61333E}">
  <dimension ref="B1:O22"/>
  <sheetViews>
    <sheetView showGridLines="0" showRowColHeaders="0" workbookViewId="0">
      <selection activeCell="H9" sqref="H9"/>
    </sheetView>
  </sheetViews>
  <sheetFormatPr defaultRowHeight="15" x14ac:dyDescent="0.25"/>
  <cols>
    <col min="1" max="1" width="2.7109375" customWidth="1"/>
    <col min="2" max="2" width="6.42578125" bestFit="1" customWidth="1"/>
    <col min="3" max="4" width="7.7109375" customWidth="1"/>
    <col min="5" max="6" width="3.85546875" customWidth="1"/>
    <col min="7" max="7" width="7.7109375" customWidth="1"/>
    <col min="8" max="8" width="17.7109375" customWidth="1"/>
    <col min="9" max="9" width="20.7109375" customWidth="1"/>
    <col min="10" max="11" width="14.85546875" customWidth="1"/>
    <col min="12" max="13" width="15.7109375" customWidth="1"/>
    <col min="14" max="14" width="26.140625" bestFit="1" customWidth="1"/>
    <col min="15" max="15" width="39.7109375" customWidth="1"/>
  </cols>
  <sheetData>
    <row r="1" spans="2:15" ht="15" customHeight="1" x14ac:dyDescent="0.25"/>
    <row r="2" spans="2:15" ht="23.25" x14ac:dyDescent="0.35">
      <c r="B2" s="53" t="e" vm="1">
        <v>#VALUE!</v>
      </c>
      <c r="C2" s="53"/>
      <c r="D2" s="53"/>
      <c r="E2" s="53"/>
      <c r="F2" s="53"/>
      <c r="H2" s="9" t="s">
        <v>32</v>
      </c>
      <c r="O2" s="9">
        <v>2026</v>
      </c>
    </row>
    <row r="3" spans="2:15" ht="16.5" x14ac:dyDescent="0.3">
      <c r="B3" s="53"/>
      <c r="C3" s="53"/>
      <c r="D3" s="53"/>
      <c r="E3" s="53"/>
      <c r="F3" s="53"/>
      <c r="H3" s="8" t="s">
        <v>33</v>
      </c>
    </row>
    <row r="4" spans="2:15" ht="16.5" x14ac:dyDescent="0.3">
      <c r="B4" s="53"/>
      <c r="C4" s="53"/>
      <c r="D4" s="53"/>
      <c r="E4" s="53"/>
      <c r="F4" s="53"/>
      <c r="H4" s="8" t="s">
        <v>34</v>
      </c>
    </row>
    <row r="6" spans="2:15" ht="24.95" customHeight="1" x14ac:dyDescent="0.25">
      <c r="B6" s="54" t="s">
        <v>24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2:15" ht="23.25" customHeight="1" x14ac:dyDescent="0.25">
      <c r="B7" s="34" t="s">
        <v>10</v>
      </c>
      <c r="C7" s="55" t="s">
        <v>4</v>
      </c>
      <c r="D7" s="55"/>
      <c r="E7" s="55"/>
      <c r="F7" s="55"/>
      <c r="G7" s="55"/>
      <c r="H7" s="34" t="s">
        <v>1</v>
      </c>
      <c r="I7" s="34" t="s">
        <v>2</v>
      </c>
      <c r="J7" s="55" t="s">
        <v>3</v>
      </c>
      <c r="K7" s="55"/>
      <c r="L7" s="56" t="s">
        <v>22</v>
      </c>
      <c r="M7" s="56" t="s">
        <v>23</v>
      </c>
      <c r="N7" s="56" t="s">
        <v>27</v>
      </c>
      <c r="O7" s="34" t="s">
        <v>9</v>
      </c>
    </row>
    <row r="8" spans="2:15" ht="31.5" x14ac:dyDescent="0.25">
      <c r="B8" s="35"/>
      <c r="C8" s="5" t="s">
        <v>5</v>
      </c>
      <c r="D8" s="6" t="s">
        <v>29</v>
      </c>
      <c r="E8" s="45" t="s">
        <v>0</v>
      </c>
      <c r="F8" s="46"/>
      <c r="G8" s="6" t="s">
        <v>30</v>
      </c>
      <c r="H8" s="35"/>
      <c r="I8" s="35"/>
      <c r="J8" s="7" t="s">
        <v>6</v>
      </c>
      <c r="K8" s="7" t="s">
        <v>7</v>
      </c>
      <c r="L8" s="35"/>
      <c r="M8" s="57"/>
      <c r="N8" s="57"/>
      <c r="O8" s="35"/>
    </row>
    <row r="9" spans="2:15" ht="16.5" x14ac:dyDescent="0.25">
      <c r="B9" s="36">
        <v>100</v>
      </c>
      <c r="C9" s="39" t="str">
        <f>"+/- 30%"</f>
        <v>+/- 30%</v>
      </c>
      <c r="D9" s="42">
        <f>B9-30%*B9</f>
        <v>70</v>
      </c>
      <c r="E9" s="47">
        <f>B9</f>
        <v>100</v>
      </c>
      <c r="F9" s="48"/>
      <c r="G9" s="39">
        <f>B9+30%*B9</f>
        <v>130</v>
      </c>
      <c r="H9" s="10" t="s">
        <v>35</v>
      </c>
      <c r="I9" s="11" t="s">
        <v>38</v>
      </c>
      <c r="J9" s="11" t="s">
        <v>37</v>
      </c>
      <c r="K9" s="11" t="s">
        <v>42</v>
      </c>
      <c r="L9" s="11">
        <v>108.72</v>
      </c>
      <c r="M9" s="3" t="str">
        <f>IF(L9=0,"",IF(L9&gt;$B$9,"+ ","- ")&amp;IF(L9&gt;$B$9,ROUND(L9-$B$9,1),ROUND(($B$9-L9),1)))</f>
        <v>+ 8,7</v>
      </c>
      <c r="N9" s="2" cm="1">
        <f t="array" ref="N9">IF(M9="","",1+SUMPRODUCT(($M$9:$M$13&lt;&gt;"")*(IFERROR(ABS(VALUE(SUBSTITUTE($M$9:$M$13,"+ ",""))),999999999)&lt;ABS(VALUE(SUBSTITUTE(M9,"+ ",""))))))</f>
        <v>1</v>
      </c>
      <c r="O9" s="11"/>
    </row>
    <row r="10" spans="2:15" ht="16.5" x14ac:dyDescent="0.25">
      <c r="B10" s="37"/>
      <c r="C10" s="40"/>
      <c r="D10" s="43"/>
      <c r="E10" s="49"/>
      <c r="F10" s="50"/>
      <c r="G10" s="40"/>
      <c r="H10" s="10" t="s">
        <v>36</v>
      </c>
      <c r="I10" s="11" t="s">
        <v>39</v>
      </c>
      <c r="J10" s="11" t="s">
        <v>37</v>
      </c>
      <c r="K10" s="11" t="s">
        <v>43</v>
      </c>
      <c r="L10" s="11">
        <v>87.7</v>
      </c>
      <c r="M10" s="3" t="str">
        <f t="shared" ref="M10:M13" si="0">IF(L10=0,"",IF(L10&gt;$B$9,"+ ","- ")&amp;IF(L10&gt;$B$9,ROUND(L10-$B$9,1),ROUND(($B$9-L10),1)))</f>
        <v>- 12,3</v>
      </c>
      <c r="N10" s="2" cm="1">
        <f t="array" ref="N10">IF(M10="","",1+SUMPRODUCT(($M$9:$M$13&lt;&gt;"")*(IFERROR(ABS(VALUE(SUBSTITUTE($M$9:$M$13,"+ ",""))),999999999)&lt;ABS(VALUE(SUBSTITUTE(M10,"+ ",""))))))</f>
        <v>2</v>
      </c>
      <c r="O10" s="11"/>
    </row>
    <row r="11" spans="2:15" ht="16.5" x14ac:dyDescent="0.25">
      <c r="B11" s="37"/>
      <c r="C11" s="40"/>
      <c r="D11" s="43"/>
      <c r="E11" s="49"/>
      <c r="F11" s="50"/>
      <c r="G11" s="40"/>
      <c r="H11" s="10" t="s">
        <v>47</v>
      </c>
      <c r="I11" s="11" t="s">
        <v>40</v>
      </c>
      <c r="J11" s="11" t="s">
        <v>21</v>
      </c>
      <c r="K11" s="11">
        <v>74</v>
      </c>
      <c r="L11" s="11">
        <v>154.9</v>
      </c>
      <c r="M11" s="3" t="str">
        <f t="shared" si="0"/>
        <v>+ 54,9</v>
      </c>
      <c r="N11" s="2" cm="1">
        <f t="array" ref="N11">IF(M11="","",1+SUMPRODUCT(($M$9:$M$13&lt;&gt;"")*(IFERROR(ABS(VALUE(SUBSTITUTE($M$9:$M$13,"+ ",""))),999999999)&lt;ABS(VALUE(SUBSTITUTE(M11,"+ ",""))))))</f>
        <v>3</v>
      </c>
      <c r="O11" s="11"/>
    </row>
    <row r="12" spans="2:15" ht="16.5" x14ac:dyDescent="0.25">
      <c r="B12" s="37"/>
      <c r="C12" s="40"/>
      <c r="D12" s="43"/>
      <c r="E12" s="49"/>
      <c r="F12" s="50"/>
      <c r="G12" s="40"/>
      <c r="H12" s="10" t="s">
        <v>48</v>
      </c>
      <c r="I12" s="11" t="s">
        <v>41</v>
      </c>
      <c r="J12" s="11" t="s">
        <v>21</v>
      </c>
      <c r="K12" s="11">
        <v>28</v>
      </c>
      <c r="L12" s="11">
        <v>1401.7</v>
      </c>
      <c r="M12" s="3" t="str">
        <f t="shared" si="0"/>
        <v>+ 1301,7</v>
      </c>
      <c r="N12" s="2" cm="1">
        <f t="array" ref="N12">IF(M12="","",1+SUMPRODUCT(($M$9:$M$13&lt;&gt;"")*(IFERROR(ABS(VALUE(SUBSTITUTE($M$9:$M$13,"+ ",""))),999999999)&lt;ABS(VALUE(SUBSTITUTE(M12,"+ ",""))))))</f>
        <v>4</v>
      </c>
      <c r="O12" s="11" t="s">
        <v>49</v>
      </c>
    </row>
    <row r="13" spans="2:15" ht="16.5" x14ac:dyDescent="0.25">
      <c r="B13" s="38"/>
      <c r="C13" s="41"/>
      <c r="D13" s="44"/>
      <c r="E13" s="51"/>
      <c r="F13" s="52"/>
      <c r="G13" s="41"/>
      <c r="H13" s="10"/>
      <c r="I13" s="11"/>
      <c r="J13" s="11"/>
      <c r="K13" s="11"/>
      <c r="L13" s="11"/>
      <c r="M13" s="3" t="str">
        <f t="shared" si="0"/>
        <v/>
      </c>
      <c r="N13" s="2" t="str" cm="1">
        <f t="array" ref="N13">IF(M13="","",1+SUMPRODUCT(($M$9:$M$13&lt;&gt;"")*(IFERROR(ABS(VALUE(SUBSTITUTE($M$9:$M$13,"+ ",""))),999999999)&lt;ABS(VALUE(SUBSTITUTE(M13,"+ ",""))))))</f>
        <v/>
      </c>
      <c r="O13" s="11"/>
    </row>
    <row r="16" spans="2:15" ht="20.100000000000001" customHeight="1" x14ac:dyDescent="0.25">
      <c r="B16" s="30" t="s">
        <v>31</v>
      </c>
      <c r="C16" s="30"/>
      <c r="D16" s="31" t="s">
        <v>26</v>
      </c>
      <c r="E16" s="31"/>
      <c r="F16" s="31"/>
      <c r="G16" s="31"/>
      <c r="H16" s="31"/>
      <c r="I16" s="31"/>
      <c r="J16" s="31"/>
      <c r="K16" s="32"/>
    </row>
    <row r="17" spans="2:11" ht="18" customHeight="1" x14ac:dyDescent="0.3">
      <c r="B17" s="30"/>
      <c r="C17" s="30"/>
      <c r="D17" s="33" t="s">
        <v>8</v>
      </c>
      <c r="E17" s="33"/>
      <c r="F17" s="33"/>
      <c r="G17" s="33"/>
      <c r="H17" s="4" t="s">
        <v>1</v>
      </c>
      <c r="I17" s="4" t="s">
        <v>2</v>
      </c>
      <c r="J17" s="4" t="s">
        <v>25</v>
      </c>
      <c r="K17" s="4" t="s">
        <v>28</v>
      </c>
    </row>
    <row r="18" spans="2:11" ht="16.5" x14ac:dyDescent="0.3">
      <c r="B18" s="30"/>
      <c r="C18" s="30"/>
      <c r="D18" s="14"/>
      <c r="E18" s="21">
        <v>1</v>
      </c>
      <c r="F18" s="25" t="s">
        <v>46</v>
      </c>
      <c r="G18" s="12"/>
      <c r="H18" s="13" t="str">
        <f>_xlfn.XLOOKUP(E18,$N$9:$N$13,$H$9:$H$13,"",0,1)</f>
        <v>CFC</v>
      </c>
      <c r="I18" s="1" t="str">
        <f>_xlfn.XLOOKUP(E18,$N$9:$N$13,$I$9:$I$13,"",0,1)</f>
        <v>Zenit-II</v>
      </c>
      <c r="J18" s="1">
        <f>_xlfn.XLOOKUP(E18,$N$9:$N$13,$L$9:$L$13,"",0,1)</f>
        <v>108.72</v>
      </c>
      <c r="K18" s="1" t="str">
        <f>_xlfn.XLOOKUP(E18,$N$9:$N$13,$M$9:$M$13,"",0,1)</f>
        <v>+ 8,7</v>
      </c>
    </row>
    <row r="19" spans="2:11" ht="16.5" x14ac:dyDescent="0.3">
      <c r="B19" s="30"/>
      <c r="C19" s="30"/>
      <c r="D19" s="15"/>
      <c r="E19" s="22">
        <v>2</v>
      </c>
      <c r="F19" s="26" t="s">
        <v>46</v>
      </c>
      <c r="G19" s="16"/>
      <c r="H19" s="13" t="str">
        <f t="shared" ref="H19:H22" si="1">_xlfn.XLOOKUP(E19,$N$9:$N$13,$H$9:$H$13,"",0,1)</f>
        <v>GFCS</v>
      </c>
      <c r="I19" s="1" t="str">
        <f t="shared" ref="I19:I22" si="2">_xlfn.XLOOKUP(E19,$N$9:$N$13,$I$9:$I$13,"",0,1)</f>
        <v>LAE-139</v>
      </c>
      <c r="J19" s="1">
        <f t="shared" ref="J19:J22" si="3">_xlfn.XLOOKUP(E19,$N$9:$N$13,$L$9:$L$13,"",0,1)</f>
        <v>87.7</v>
      </c>
      <c r="K19" s="1" t="str">
        <f t="shared" ref="K19:K22" si="4">_xlfn.XLOOKUP(E19,$N$9:$N$13,$M$9:$M$13,"",0,1)</f>
        <v>- 12,3</v>
      </c>
    </row>
    <row r="20" spans="2:11" ht="16.5" x14ac:dyDescent="0.3">
      <c r="B20" s="30"/>
      <c r="C20" s="30"/>
      <c r="D20" s="17"/>
      <c r="E20" s="23">
        <v>3</v>
      </c>
      <c r="F20" s="27" t="s">
        <v>46</v>
      </c>
      <c r="G20" s="18"/>
      <c r="H20" s="13" t="str">
        <f t="shared" si="1"/>
        <v>ANDROMEDA</v>
      </c>
      <c r="I20" s="1" t="str">
        <f t="shared" si="2"/>
        <v>ZA-03</v>
      </c>
      <c r="J20" s="1">
        <f t="shared" si="3"/>
        <v>154.9</v>
      </c>
      <c r="K20" s="1" t="str">
        <f t="shared" si="4"/>
        <v>+ 54,9</v>
      </c>
    </row>
    <row r="21" spans="2:11" ht="16.5" x14ac:dyDescent="0.3">
      <c r="B21" s="30"/>
      <c r="C21" s="30"/>
      <c r="D21" s="19"/>
      <c r="E21" s="24">
        <v>4</v>
      </c>
      <c r="F21" s="28" t="s">
        <v>46</v>
      </c>
      <c r="G21" s="20"/>
      <c r="H21" s="13" t="str">
        <f t="shared" si="1"/>
        <v>PHANTOM</v>
      </c>
      <c r="I21" s="1" t="str">
        <f t="shared" si="2"/>
        <v>FTP-1</v>
      </c>
      <c r="J21" s="1">
        <f t="shared" si="3"/>
        <v>1401.7</v>
      </c>
      <c r="K21" s="1" t="str">
        <f t="shared" si="4"/>
        <v>+ 1301,7</v>
      </c>
    </row>
    <row r="22" spans="2:11" ht="16.5" x14ac:dyDescent="0.3">
      <c r="B22" s="30"/>
      <c r="C22" s="30"/>
      <c r="D22" s="19"/>
      <c r="E22" s="24">
        <v>5</v>
      </c>
      <c r="F22" s="28" t="s">
        <v>46</v>
      </c>
      <c r="G22" s="20"/>
      <c r="H22" s="13" t="str">
        <f t="shared" si="1"/>
        <v/>
      </c>
      <c r="I22" s="1" t="str">
        <f t="shared" si="2"/>
        <v/>
      </c>
      <c r="J22" s="1" t="str">
        <f t="shared" si="3"/>
        <v/>
      </c>
      <c r="K22" s="1" t="str">
        <f t="shared" si="4"/>
        <v/>
      </c>
    </row>
  </sheetData>
  <sheetProtection algorithmName="SHA-512" hashValue="C9sULKRMOpjrv8N7/U/Qc4GNXYVbLYduXBJo+Sfr+2LS9Tc4eXtHtMUOhfqzIijBZ7oQppMEHlbdRzM79h6IuQ==" saltValue="UHXQjjQC0l560STLfDrmKg==" spinCount="100000" sheet="1" objects="1" scenarios="1" selectLockedCells="1"/>
  <mergeCells count="20">
    <mergeCell ref="B2:F4"/>
    <mergeCell ref="B6:O6"/>
    <mergeCell ref="B7:B8"/>
    <mergeCell ref="C7:G7"/>
    <mergeCell ref="H7:H8"/>
    <mergeCell ref="I7:I8"/>
    <mergeCell ref="J7:K7"/>
    <mergeCell ref="L7:L8"/>
    <mergeCell ref="M7:M8"/>
    <mergeCell ref="N7:N8"/>
    <mergeCell ref="B16:C22"/>
    <mergeCell ref="D16:K16"/>
    <mergeCell ref="D17:G17"/>
    <mergeCell ref="O7:O8"/>
    <mergeCell ref="E8:F8"/>
    <mergeCell ref="B9:B13"/>
    <mergeCell ref="C9:C13"/>
    <mergeCell ref="D9:D13"/>
    <mergeCell ref="E9:F13"/>
    <mergeCell ref="G9:G13"/>
  </mergeCells>
  <conditionalFormatting sqref="M9:M13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{51BE34BF-0FA1-41F9-B263-2FEC21F2AAF4}</x14:id>
        </ext>
      </extLst>
    </cfRule>
  </conditionalFormatting>
  <conditionalFormatting sqref="N9:N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J9:J13" xr:uid="{FF0958D5-8D5E-45D5-8669-4E656CB42DD0}">
      <formula1>"Da Equipe, BAR, Rebel"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BE34BF-0FA1-41F9-B263-2FEC21F2AAF4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M9:M13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D8C8-E8D0-44E8-A59B-D83308CA85C3}">
  <dimension ref="B1:O24"/>
  <sheetViews>
    <sheetView showGridLines="0" showRowColHeaders="0" workbookViewId="0">
      <selection activeCell="L24" sqref="L24"/>
    </sheetView>
  </sheetViews>
  <sheetFormatPr defaultRowHeight="15" x14ac:dyDescent="0.25"/>
  <cols>
    <col min="1" max="1" width="2.7109375" customWidth="1"/>
    <col min="2" max="2" width="6.42578125" bestFit="1" customWidth="1"/>
    <col min="3" max="4" width="7.7109375" customWidth="1"/>
    <col min="5" max="6" width="3.85546875" customWidth="1"/>
    <col min="7" max="7" width="7.7109375" customWidth="1"/>
    <col min="8" max="8" width="17.7109375" customWidth="1"/>
    <col min="9" max="9" width="20.7109375" customWidth="1"/>
    <col min="10" max="11" width="14.85546875" customWidth="1"/>
    <col min="12" max="13" width="15.7109375" customWidth="1"/>
    <col min="14" max="14" width="26.140625" bestFit="1" customWidth="1"/>
    <col min="15" max="15" width="39.7109375" customWidth="1"/>
  </cols>
  <sheetData>
    <row r="1" spans="2:15" ht="15" customHeight="1" x14ac:dyDescent="0.25"/>
    <row r="2" spans="2:15" ht="23.25" x14ac:dyDescent="0.35">
      <c r="B2" s="53" t="e" vm="1">
        <v>#VALUE!</v>
      </c>
      <c r="C2" s="53"/>
      <c r="D2" s="53"/>
      <c r="E2" s="53"/>
      <c r="F2" s="53"/>
      <c r="H2" s="9" t="s">
        <v>32</v>
      </c>
      <c r="O2" s="9">
        <v>2026</v>
      </c>
    </row>
    <row r="3" spans="2:15" ht="16.5" x14ac:dyDescent="0.3">
      <c r="B3" s="53"/>
      <c r="C3" s="53"/>
      <c r="D3" s="53"/>
      <c r="E3" s="53"/>
      <c r="F3" s="53"/>
      <c r="H3" s="8" t="s">
        <v>33</v>
      </c>
    </row>
    <row r="4" spans="2:15" ht="16.5" x14ac:dyDescent="0.3">
      <c r="B4" s="53"/>
      <c r="C4" s="53"/>
      <c r="D4" s="53"/>
      <c r="E4" s="53"/>
      <c r="F4" s="53"/>
      <c r="H4" s="8" t="s">
        <v>34</v>
      </c>
    </row>
    <row r="6" spans="2:15" ht="24.95" customHeight="1" x14ac:dyDescent="0.25">
      <c r="B6" s="54" t="s">
        <v>73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2:15" ht="23.25" customHeight="1" x14ac:dyDescent="0.25">
      <c r="B7" s="34" t="s">
        <v>10</v>
      </c>
      <c r="C7" s="55" t="s">
        <v>4</v>
      </c>
      <c r="D7" s="55"/>
      <c r="E7" s="55"/>
      <c r="F7" s="55"/>
      <c r="G7" s="55"/>
      <c r="H7" s="34" t="s">
        <v>1</v>
      </c>
      <c r="I7" s="34" t="s">
        <v>2</v>
      </c>
      <c r="J7" s="55" t="s">
        <v>3</v>
      </c>
      <c r="K7" s="55"/>
      <c r="L7" s="56" t="s">
        <v>22</v>
      </c>
      <c r="M7" s="56" t="s">
        <v>23</v>
      </c>
      <c r="N7" s="56" t="s">
        <v>27</v>
      </c>
      <c r="O7" s="34" t="s">
        <v>9</v>
      </c>
    </row>
    <row r="8" spans="2:15" ht="31.5" x14ac:dyDescent="0.25">
      <c r="B8" s="35"/>
      <c r="C8" s="5" t="s">
        <v>5</v>
      </c>
      <c r="D8" s="6" t="s">
        <v>29</v>
      </c>
      <c r="E8" s="45" t="s">
        <v>0</v>
      </c>
      <c r="F8" s="46"/>
      <c r="G8" s="6" t="s">
        <v>30</v>
      </c>
      <c r="H8" s="35"/>
      <c r="I8" s="35"/>
      <c r="J8" s="7" t="s">
        <v>6</v>
      </c>
      <c r="K8" s="7" t="s">
        <v>7</v>
      </c>
      <c r="L8" s="35"/>
      <c r="M8" s="57"/>
      <c r="N8" s="57"/>
      <c r="O8" s="35"/>
    </row>
    <row r="9" spans="2:15" ht="16.5" x14ac:dyDescent="0.25">
      <c r="B9" s="36">
        <v>200</v>
      </c>
      <c r="C9" s="39" t="str">
        <f>"+/- 30%"</f>
        <v>+/- 30%</v>
      </c>
      <c r="D9" s="42">
        <f>B9-30%*B9</f>
        <v>140</v>
      </c>
      <c r="E9" s="47">
        <f>B9</f>
        <v>200</v>
      </c>
      <c r="F9" s="48"/>
      <c r="G9" s="39">
        <f>B9+30%*B9</f>
        <v>260</v>
      </c>
      <c r="H9" s="10" t="s">
        <v>47</v>
      </c>
      <c r="I9" s="11" t="s">
        <v>50</v>
      </c>
      <c r="J9" s="11" t="s">
        <v>21</v>
      </c>
      <c r="K9" s="11">
        <v>75</v>
      </c>
      <c r="L9" s="11">
        <v>179.1</v>
      </c>
      <c r="M9" s="3" t="str">
        <f>IF(L9=0,"",IF(L9&gt;$B$9,"+ ","- ")&amp;IF(L9&gt;$B$9,ROUND(L9-$B$9,1),ROUND(($B$9-L9),1)))</f>
        <v>- 20,9</v>
      </c>
      <c r="N9" s="2" cm="1">
        <f t="array" ref="N9">IF(M9="","",1+SUMPRODUCT(($M$9:$M$13&lt;&gt;"")*(IFERROR(ABS(VALUE(SUBSTITUTE($M$9:$M$13,"+ ",""))),999999999)&lt;ABS(VALUE(SUBSTITUTE(M9,"+ ",""))))))</f>
        <v>1</v>
      </c>
      <c r="O9" s="11"/>
    </row>
    <row r="10" spans="2:15" ht="16.5" x14ac:dyDescent="0.25">
      <c r="B10" s="37"/>
      <c r="C10" s="40"/>
      <c r="D10" s="43"/>
      <c r="E10" s="49"/>
      <c r="F10" s="50"/>
      <c r="G10" s="40"/>
      <c r="H10" s="10" t="s">
        <v>51</v>
      </c>
      <c r="I10" s="11" t="s">
        <v>52</v>
      </c>
      <c r="J10" s="11" t="s">
        <v>21</v>
      </c>
      <c r="K10" s="11">
        <v>48</v>
      </c>
      <c r="L10" s="11">
        <v>286</v>
      </c>
      <c r="M10" s="3" t="str">
        <f t="shared" ref="M10:M13" si="0">IF(L10=0,"",IF(L10&gt;$B$9,"+ ","- ")&amp;IF(L10&gt;$B$9,ROUND(L10-$B$9,1),ROUND(($B$9-L10),1)))</f>
        <v>+ 86</v>
      </c>
      <c r="N10" s="2" cm="1">
        <f t="array" ref="N10">IF(M10="","",1+SUMPRODUCT(($M$9:$M$13&lt;&gt;"")*(IFERROR(ABS(VALUE(SUBSTITUTE($M$9:$M$13,"+ ",""))),999999999)&lt;ABS(VALUE(SUBSTITUTE(M10,"+ ",""))))))</f>
        <v>2</v>
      </c>
      <c r="O10" s="11"/>
    </row>
    <row r="11" spans="2:15" ht="16.5" x14ac:dyDescent="0.25">
      <c r="B11" s="37"/>
      <c r="C11" s="40"/>
      <c r="D11" s="43"/>
      <c r="E11" s="49"/>
      <c r="F11" s="50"/>
      <c r="G11" s="40"/>
      <c r="H11" s="10" t="s">
        <v>36</v>
      </c>
      <c r="I11" s="11" t="s">
        <v>53</v>
      </c>
      <c r="J11" s="11" t="s">
        <v>37</v>
      </c>
      <c r="K11" s="11" t="s">
        <v>54</v>
      </c>
      <c r="L11" s="11">
        <v>99.7</v>
      </c>
      <c r="M11" s="3" t="str">
        <f t="shared" si="0"/>
        <v>- 100,3</v>
      </c>
      <c r="N11" s="2" cm="1">
        <f t="array" ref="N11">IF(M11="","",1+SUMPRODUCT(($M$9:$M$13&lt;&gt;"")*(IFERROR(ABS(VALUE(SUBSTITUTE($M$9:$M$13,"+ ",""))),999999999)&lt;ABS(VALUE(SUBSTITUTE(M11,"+ ",""))))))</f>
        <v>3</v>
      </c>
      <c r="O11" s="11"/>
    </row>
    <row r="12" spans="2:15" ht="16.5" x14ac:dyDescent="0.25">
      <c r="B12" s="37"/>
      <c r="C12" s="40"/>
      <c r="D12" s="43"/>
      <c r="E12" s="49"/>
      <c r="F12" s="50"/>
      <c r="G12" s="40"/>
      <c r="H12" s="10"/>
      <c r="I12" s="11"/>
      <c r="J12" s="11"/>
      <c r="K12" s="11"/>
      <c r="L12" s="11"/>
      <c r="M12" s="3" t="str">
        <f t="shared" si="0"/>
        <v/>
      </c>
      <c r="N12" s="2" t="str" cm="1">
        <f t="array" ref="N12">IF(M12="","",1+SUMPRODUCT(($M$9:$M$13&lt;&gt;"")*(IFERROR(ABS(VALUE(SUBSTITUTE($M$9:$M$13,"+ ",""))),999999999)&lt;ABS(VALUE(SUBSTITUTE(M12,"+ ",""))))))</f>
        <v/>
      </c>
      <c r="O12" s="11"/>
    </row>
    <row r="13" spans="2:15" ht="16.5" x14ac:dyDescent="0.25">
      <c r="B13" s="38"/>
      <c r="C13" s="41"/>
      <c r="D13" s="44"/>
      <c r="E13" s="51"/>
      <c r="F13" s="52"/>
      <c r="G13" s="41"/>
      <c r="H13" s="10"/>
      <c r="I13" s="11"/>
      <c r="J13" s="11"/>
      <c r="K13" s="11"/>
      <c r="L13" s="11"/>
      <c r="M13" s="3" t="str">
        <f t="shared" si="0"/>
        <v/>
      </c>
      <c r="N13" s="2" t="str" cm="1">
        <f t="array" ref="N13">IF(M13="","",1+SUMPRODUCT(($M$9:$M$13&lt;&gt;"")*(IFERROR(ABS(VALUE(SUBSTITUTE($M$9:$M$13,"+ ",""))),999999999)&lt;ABS(VALUE(SUBSTITUTE(M13,"+ ",""))))))</f>
        <v/>
      </c>
      <c r="O13" s="11"/>
    </row>
    <row r="16" spans="2:15" ht="20.100000000000001" customHeight="1" x14ac:dyDescent="0.25">
      <c r="B16" s="30" t="s">
        <v>55</v>
      </c>
      <c r="C16" s="30"/>
      <c r="D16" s="31" t="s">
        <v>72</v>
      </c>
      <c r="E16" s="31"/>
      <c r="F16" s="31"/>
      <c r="G16" s="31"/>
      <c r="H16" s="31"/>
      <c r="I16" s="31"/>
      <c r="J16" s="31"/>
      <c r="K16" s="32"/>
    </row>
    <row r="17" spans="2:12" ht="18" customHeight="1" x14ac:dyDescent="0.3">
      <c r="B17" s="30"/>
      <c r="C17" s="30"/>
      <c r="D17" s="33" t="s">
        <v>8</v>
      </c>
      <c r="E17" s="33"/>
      <c r="F17" s="33"/>
      <c r="G17" s="33"/>
      <c r="H17" s="4" t="s">
        <v>1</v>
      </c>
      <c r="I17" s="4" t="s">
        <v>2</v>
      </c>
      <c r="J17" s="4" t="s">
        <v>25</v>
      </c>
      <c r="K17" s="4" t="s">
        <v>28</v>
      </c>
    </row>
    <row r="18" spans="2:12" ht="16.5" x14ac:dyDescent="0.3">
      <c r="B18" s="30"/>
      <c r="C18" s="30"/>
      <c r="D18" s="14"/>
      <c r="E18" s="21">
        <v>1</v>
      </c>
      <c r="F18" s="25" t="s">
        <v>46</v>
      </c>
      <c r="G18" s="12"/>
      <c r="H18" s="13" t="str">
        <f>_xlfn.XLOOKUP(E18,$N$9:$N$13,$H$9:$H$13,"",0,1)</f>
        <v>ANDROMEDA</v>
      </c>
      <c r="I18" s="1" t="str">
        <f>_xlfn.XLOOKUP(E18,$N$9:$N$13,$I$9:$I$13,"",0,1)</f>
        <v>SRPQ-01</v>
      </c>
      <c r="J18" s="1">
        <f>_xlfn.XLOOKUP(E18,$N$9:$N$13,$L$9:$L$13,"",0,1)</f>
        <v>179.1</v>
      </c>
      <c r="K18" s="1" t="str">
        <f>_xlfn.XLOOKUP(E18,$N$9:$N$13,$M$9:$M$13,"",0,1)</f>
        <v>- 20,9</v>
      </c>
    </row>
    <row r="19" spans="2:12" ht="16.5" x14ac:dyDescent="0.3">
      <c r="B19" s="30"/>
      <c r="C19" s="30"/>
      <c r="D19" s="15"/>
      <c r="E19" s="22">
        <v>2</v>
      </c>
      <c r="F19" s="26" t="s">
        <v>46</v>
      </c>
      <c r="G19" s="16"/>
      <c r="H19" s="13" t="str">
        <f t="shared" ref="H19:H22" si="1">_xlfn.XLOOKUP(E19,$N$9:$N$13,$H$9:$H$13,"",0,1)</f>
        <v>FHO-RD</v>
      </c>
      <c r="I19" s="1" t="str">
        <f t="shared" ref="I19:I22" si="2">_xlfn.XLOOKUP(E19,$N$9:$N$13,$I$9:$I$13,"",0,1)</f>
        <v>Axis</v>
      </c>
      <c r="J19" s="1">
        <f t="shared" ref="J19:J22" si="3">_xlfn.XLOOKUP(E19,$N$9:$N$13,$L$9:$L$13,"",0,1)</f>
        <v>286</v>
      </c>
      <c r="K19" s="1" t="str">
        <f t="shared" ref="K19:K22" si="4">_xlfn.XLOOKUP(E19,$N$9:$N$13,$M$9:$M$13,"",0,1)</f>
        <v>+ 86</v>
      </c>
    </row>
    <row r="20" spans="2:12" ht="16.5" x14ac:dyDescent="0.3">
      <c r="B20" s="30"/>
      <c r="C20" s="30"/>
      <c r="D20" s="17"/>
      <c r="E20" s="23">
        <v>3</v>
      </c>
      <c r="F20" s="27" t="s">
        <v>46</v>
      </c>
      <c r="G20" s="18"/>
      <c r="H20" s="13" t="str">
        <f t="shared" si="1"/>
        <v>GFCS</v>
      </c>
      <c r="I20" s="1" t="str">
        <f t="shared" si="2"/>
        <v>LAE-127</v>
      </c>
      <c r="J20" s="1">
        <f t="shared" si="3"/>
        <v>99.7</v>
      </c>
      <c r="K20" s="1" t="str">
        <f t="shared" si="4"/>
        <v>- 100,3</v>
      </c>
    </row>
    <row r="21" spans="2:12" ht="16.5" x14ac:dyDescent="0.3">
      <c r="B21" s="30"/>
      <c r="C21" s="30"/>
      <c r="D21" s="19"/>
      <c r="E21" s="24">
        <v>4</v>
      </c>
      <c r="F21" s="28" t="s">
        <v>46</v>
      </c>
      <c r="G21" s="20"/>
      <c r="H21" s="13" t="str">
        <f t="shared" si="1"/>
        <v/>
      </c>
      <c r="I21" s="1" t="str">
        <f t="shared" si="2"/>
        <v/>
      </c>
      <c r="J21" s="1" t="str">
        <f t="shared" si="3"/>
        <v/>
      </c>
      <c r="K21" s="1" t="str">
        <f t="shared" si="4"/>
        <v/>
      </c>
    </row>
    <row r="22" spans="2:12" ht="16.5" x14ac:dyDescent="0.3">
      <c r="B22" s="30"/>
      <c r="C22" s="30"/>
      <c r="D22" s="19"/>
      <c r="E22" s="24">
        <v>5</v>
      </c>
      <c r="F22" s="28" t="s">
        <v>46</v>
      </c>
      <c r="G22" s="20"/>
      <c r="H22" s="13" t="str">
        <f t="shared" si="1"/>
        <v/>
      </c>
      <c r="I22" s="1" t="str">
        <f t="shared" si="2"/>
        <v/>
      </c>
      <c r="J22" s="1" t="str">
        <f t="shared" si="3"/>
        <v/>
      </c>
      <c r="K22" s="1" t="str">
        <f t="shared" si="4"/>
        <v/>
      </c>
    </row>
    <row r="24" spans="2:12" x14ac:dyDescent="0.25">
      <c r="L24" s="29"/>
    </row>
  </sheetData>
  <sheetProtection algorithmName="SHA-512" hashValue="c0ZaErvVdonrKgCVNB3HwN/AXtUWmJsEpfmTEjWaiFHLtrgFM9yVCp0GQrhe/w+8vy3fZ6fmUn8BsTVH1cYVlA==" saltValue="MZDLGKYJY5VEZmUFfpzLnw==" spinCount="100000" sheet="1" objects="1" scenarios="1" selectLockedCells="1"/>
  <mergeCells count="20">
    <mergeCell ref="B2:F4"/>
    <mergeCell ref="B6:O6"/>
    <mergeCell ref="B7:B8"/>
    <mergeCell ref="C7:G7"/>
    <mergeCell ref="H7:H8"/>
    <mergeCell ref="I7:I8"/>
    <mergeCell ref="J7:K7"/>
    <mergeCell ref="L7:L8"/>
    <mergeCell ref="M7:M8"/>
    <mergeCell ref="N7:N8"/>
    <mergeCell ref="B16:C22"/>
    <mergeCell ref="D16:K16"/>
    <mergeCell ref="D17:G17"/>
    <mergeCell ref="O7:O8"/>
    <mergeCell ref="E8:F8"/>
    <mergeCell ref="B9:B13"/>
    <mergeCell ref="C9:C13"/>
    <mergeCell ref="D9:D13"/>
    <mergeCell ref="E9:F13"/>
    <mergeCell ref="G9:G13"/>
  </mergeCells>
  <conditionalFormatting sqref="M9:M13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{C973A4B4-680D-41BE-9ECC-6048AAC0CF28}</x14:id>
        </ext>
      </extLst>
    </cfRule>
  </conditionalFormatting>
  <conditionalFormatting sqref="N9:N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J9:J13" xr:uid="{129F54F3-2C13-4E9D-82C4-BD1DC48E3330}">
      <formula1>"Da Equipe, BAR, Rebel"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73A4B4-680D-41BE-9ECC-6048AAC0CF2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M9:M13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AFE2-A465-4223-B173-BC27035FC5F7}">
  <dimension ref="B1:O24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2.7109375" customWidth="1"/>
    <col min="2" max="2" width="6.42578125" bestFit="1" customWidth="1"/>
    <col min="3" max="4" width="7.7109375" customWidth="1"/>
    <col min="5" max="6" width="3.85546875" customWidth="1"/>
    <col min="7" max="7" width="7.7109375" customWidth="1"/>
    <col min="8" max="8" width="17.7109375" customWidth="1"/>
    <col min="9" max="9" width="20.7109375" customWidth="1"/>
    <col min="10" max="11" width="14.85546875" customWidth="1"/>
    <col min="12" max="13" width="15.7109375" customWidth="1"/>
    <col min="14" max="14" width="26.140625" bestFit="1" customWidth="1"/>
    <col min="15" max="15" width="39.7109375" customWidth="1"/>
  </cols>
  <sheetData>
    <row r="1" spans="2:15" ht="15" customHeight="1" x14ac:dyDescent="0.25"/>
    <row r="2" spans="2:15" ht="23.25" x14ac:dyDescent="0.35">
      <c r="B2" s="53" t="e" vm="1">
        <v>#VALUE!</v>
      </c>
      <c r="C2" s="53"/>
      <c r="D2" s="53"/>
      <c r="E2" s="53"/>
      <c r="F2" s="53"/>
      <c r="H2" s="9" t="s">
        <v>32</v>
      </c>
      <c r="O2" s="9">
        <v>2026</v>
      </c>
    </row>
    <row r="3" spans="2:15" ht="16.5" x14ac:dyDescent="0.3">
      <c r="B3" s="53"/>
      <c r="C3" s="53"/>
      <c r="D3" s="53"/>
      <c r="E3" s="53"/>
      <c r="F3" s="53"/>
      <c r="H3" s="8" t="s">
        <v>33</v>
      </c>
    </row>
    <row r="4" spans="2:15" ht="16.5" x14ac:dyDescent="0.3">
      <c r="B4" s="53"/>
      <c r="C4" s="53"/>
      <c r="D4" s="53"/>
      <c r="E4" s="53"/>
      <c r="F4" s="53"/>
      <c r="H4" s="8" t="s">
        <v>34</v>
      </c>
    </row>
    <row r="6" spans="2:15" ht="24.95" customHeight="1" x14ac:dyDescent="0.25">
      <c r="B6" s="54" t="s">
        <v>71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2:15" ht="23.25" customHeight="1" x14ac:dyDescent="0.25">
      <c r="B7" s="34" t="s">
        <v>10</v>
      </c>
      <c r="C7" s="55" t="s">
        <v>4</v>
      </c>
      <c r="D7" s="55"/>
      <c r="E7" s="55"/>
      <c r="F7" s="55"/>
      <c r="G7" s="55"/>
      <c r="H7" s="34" t="s">
        <v>1</v>
      </c>
      <c r="I7" s="34" t="s">
        <v>2</v>
      </c>
      <c r="J7" s="55" t="s">
        <v>3</v>
      </c>
      <c r="K7" s="55"/>
      <c r="L7" s="56" t="s">
        <v>22</v>
      </c>
      <c r="M7" s="56" t="s">
        <v>23</v>
      </c>
      <c r="N7" s="56" t="s">
        <v>27</v>
      </c>
      <c r="O7" s="34" t="s">
        <v>9</v>
      </c>
    </row>
    <row r="8" spans="2:15" ht="31.5" x14ac:dyDescent="0.25">
      <c r="B8" s="35"/>
      <c r="C8" s="5" t="s">
        <v>5</v>
      </c>
      <c r="D8" s="6" t="s">
        <v>29</v>
      </c>
      <c r="E8" s="45" t="s">
        <v>0</v>
      </c>
      <c r="F8" s="46"/>
      <c r="G8" s="6" t="s">
        <v>30</v>
      </c>
      <c r="H8" s="35"/>
      <c r="I8" s="35"/>
      <c r="J8" s="7" t="s">
        <v>6</v>
      </c>
      <c r="K8" s="7" t="s">
        <v>7</v>
      </c>
      <c r="L8" s="35"/>
      <c r="M8" s="57"/>
      <c r="N8" s="57"/>
      <c r="O8" s="35"/>
    </row>
    <row r="9" spans="2:15" ht="16.5" x14ac:dyDescent="0.25">
      <c r="B9" s="36">
        <v>300</v>
      </c>
      <c r="C9" s="39" t="str">
        <f>"+/- 30%"</f>
        <v>+/- 30%</v>
      </c>
      <c r="D9" s="42">
        <f>B9-30%*B9</f>
        <v>210</v>
      </c>
      <c r="E9" s="47">
        <f>B9</f>
        <v>300</v>
      </c>
      <c r="F9" s="48"/>
      <c r="G9" s="39">
        <f>B9+30%*B9</f>
        <v>390</v>
      </c>
      <c r="H9" s="10" t="s">
        <v>48</v>
      </c>
      <c r="I9" s="11" t="s">
        <v>58</v>
      </c>
      <c r="J9" s="11" t="s">
        <v>21</v>
      </c>
      <c r="K9" s="11">
        <v>33</v>
      </c>
      <c r="L9" s="11">
        <v>0.1</v>
      </c>
      <c r="M9" s="3" t="str">
        <f>IF(L9=0,"",IF(L9&gt;$B$9,"+ ","- ")&amp;IF(L9&gt;$B$9,ROUND(L9-$B$9,1),ROUND(($B$9-L9),1)))</f>
        <v>- 299,9</v>
      </c>
      <c r="N9" s="2" cm="1">
        <f t="array" ref="N9">IF(M9="","",1+SUMPRODUCT(($M$9:$M$13&lt;&gt;"")*(IFERROR(ABS(VALUE(SUBSTITUTE($M$9:$M$13,"+ ",""))),999999999)&lt;ABS(VALUE(SUBSTITUTE(M9,"+ ",""))))))</f>
        <v>1</v>
      </c>
      <c r="O9" s="11" t="s">
        <v>74</v>
      </c>
    </row>
    <row r="10" spans="2:15" ht="16.5" x14ac:dyDescent="0.25">
      <c r="B10" s="37"/>
      <c r="C10" s="40"/>
      <c r="D10" s="43"/>
      <c r="E10" s="49"/>
      <c r="F10" s="50"/>
      <c r="G10" s="40"/>
      <c r="H10" s="10" t="s">
        <v>51</v>
      </c>
      <c r="I10" s="11" t="s">
        <v>59</v>
      </c>
      <c r="J10" s="11" t="s">
        <v>21</v>
      </c>
      <c r="K10" s="11">
        <v>9</v>
      </c>
      <c r="L10" s="11">
        <v>1581.5</v>
      </c>
      <c r="M10" s="3" t="str">
        <f t="shared" ref="M10:M13" si="0">IF(L10=0,"",IF(L10&gt;$B$9,"+ ","- ")&amp;IF(L10&gt;$B$9,ROUND(L10-$B$9,1),ROUND(($B$9-L10),1)))</f>
        <v>+ 1281,5</v>
      </c>
      <c r="N10" s="2" cm="1">
        <f t="array" ref="N10">IF(M10="","",1+SUMPRODUCT(($M$9:$M$13&lt;&gt;"")*(IFERROR(ABS(VALUE(SUBSTITUTE($M$9:$M$13,"+ ",""))),999999999)&lt;ABS(VALUE(SUBSTITUTE(M10,"+ ",""))))))</f>
        <v>2</v>
      </c>
      <c r="O10" s="11" t="s">
        <v>62</v>
      </c>
    </row>
    <row r="11" spans="2:15" ht="16.5" x14ac:dyDescent="0.25">
      <c r="B11" s="37"/>
      <c r="C11" s="40"/>
      <c r="D11" s="43"/>
      <c r="E11" s="49"/>
      <c r="F11" s="50"/>
      <c r="G11" s="40"/>
      <c r="H11" s="10" t="s">
        <v>57</v>
      </c>
      <c r="I11" s="11" t="s">
        <v>60</v>
      </c>
      <c r="J11" s="11" t="s">
        <v>21</v>
      </c>
      <c r="K11" s="11">
        <v>5</v>
      </c>
      <c r="L11" s="11">
        <v>4208.3</v>
      </c>
      <c r="M11" s="3" t="str">
        <f t="shared" si="0"/>
        <v>+ 3908,3</v>
      </c>
      <c r="N11" s="2" cm="1">
        <f t="array" ref="N11">IF(M11="","",1+SUMPRODUCT(($M$9:$M$13&lt;&gt;"")*(IFERROR(ABS(VALUE(SUBSTITUTE($M$9:$M$13,"+ ",""))),999999999)&lt;ABS(VALUE(SUBSTITUTE(M11,"+ ",""))))))</f>
        <v>3</v>
      </c>
      <c r="O11" s="11" t="s">
        <v>61</v>
      </c>
    </row>
    <row r="12" spans="2:15" ht="16.5" x14ac:dyDescent="0.25">
      <c r="B12" s="37"/>
      <c r="C12" s="40"/>
      <c r="D12" s="43"/>
      <c r="E12" s="49"/>
      <c r="F12" s="50"/>
      <c r="G12" s="40"/>
      <c r="H12" s="10"/>
      <c r="I12" s="11"/>
      <c r="J12" s="11"/>
      <c r="K12" s="11"/>
      <c r="L12" s="11"/>
      <c r="M12" s="3" t="str">
        <f t="shared" si="0"/>
        <v/>
      </c>
      <c r="N12" s="2" t="str" cm="1">
        <f t="array" ref="N12">IF(M12="","",1+SUMPRODUCT(($M$9:$M$13&lt;&gt;"")*(IFERROR(ABS(VALUE(SUBSTITUTE($M$9:$M$13,"+ ",""))),999999999)&lt;ABS(VALUE(SUBSTITUTE(M12,"+ ",""))))))</f>
        <v/>
      </c>
      <c r="O12" s="11"/>
    </row>
    <row r="13" spans="2:15" ht="16.5" x14ac:dyDescent="0.25">
      <c r="B13" s="38"/>
      <c r="C13" s="41"/>
      <c r="D13" s="44"/>
      <c r="E13" s="51"/>
      <c r="F13" s="52"/>
      <c r="G13" s="41"/>
      <c r="H13" s="10"/>
      <c r="I13" s="11"/>
      <c r="J13" s="11"/>
      <c r="K13" s="11"/>
      <c r="L13" s="11"/>
      <c r="M13" s="3" t="str">
        <f t="shared" si="0"/>
        <v/>
      </c>
      <c r="N13" s="2" t="str" cm="1">
        <f t="array" ref="N13">IF(M13="","",1+SUMPRODUCT(($M$9:$M$13&lt;&gt;"")*(IFERROR(ABS(VALUE(SUBSTITUTE($M$9:$M$13,"+ ",""))),999999999)&lt;ABS(VALUE(SUBSTITUTE(M13,"+ ",""))))))</f>
        <v/>
      </c>
      <c r="O13" s="11"/>
    </row>
    <row r="16" spans="2:15" ht="20.100000000000001" customHeight="1" x14ac:dyDescent="0.25">
      <c r="B16" s="30" t="s">
        <v>56</v>
      </c>
      <c r="C16" s="30"/>
      <c r="D16" s="31" t="s">
        <v>70</v>
      </c>
      <c r="E16" s="31"/>
      <c r="F16" s="31"/>
      <c r="G16" s="31"/>
      <c r="H16" s="31"/>
      <c r="I16" s="31"/>
      <c r="J16" s="31"/>
      <c r="K16" s="32"/>
    </row>
    <row r="17" spans="2:12" ht="18" customHeight="1" x14ac:dyDescent="0.3">
      <c r="B17" s="30"/>
      <c r="C17" s="30"/>
      <c r="D17" s="33" t="s">
        <v>8</v>
      </c>
      <c r="E17" s="33"/>
      <c r="F17" s="33"/>
      <c r="G17" s="33"/>
      <c r="H17" s="4" t="s">
        <v>1</v>
      </c>
      <c r="I17" s="4" t="s">
        <v>2</v>
      </c>
      <c r="J17" s="4" t="s">
        <v>25</v>
      </c>
      <c r="K17" s="4" t="s">
        <v>28</v>
      </c>
    </row>
    <row r="18" spans="2:12" ht="16.5" x14ac:dyDescent="0.3">
      <c r="B18" s="30"/>
      <c r="C18" s="30"/>
      <c r="D18" s="14"/>
      <c r="E18" s="21">
        <v>1</v>
      </c>
      <c r="F18" s="25" t="s">
        <v>46</v>
      </c>
      <c r="G18" s="12"/>
      <c r="H18" s="13" t="str">
        <f>_xlfn.XLOOKUP(E18,$N$9:$N$13,$H$9:$H$13,"",0,1)</f>
        <v>PHANTOM</v>
      </c>
      <c r="I18" s="1" t="str">
        <f>_xlfn.XLOOKUP(E18,$N$9:$N$13,$I$9:$I$13,"",0,1)</f>
        <v>FTP-3</v>
      </c>
      <c r="J18" s="1">
        <f>_xlfn.XLOOKUP(E18,$N$9:$N$13,$L$9:$L$13,"",0,1)</f>
        <v>0.1</v>
      </c>
      <c r="K18" s="1" t="str">
        <f>_xlfn.XLOOKUP(E18,$N$9:$N$13,$M$9:$M$13,"",0,1)</f>
        <v>- 299,9</v>
      </c>
    </row>
    <row r="19" spans="2:12" ht="16.5" x14ac:dyDescent="0.3">
      <c r="B19" s="30"/>
      <c r="C19" s="30"/>
      <c r="D19" s="15"/>
      <c r="E19" s="22">
        <v>2</v>
      </c>
      <c r="F19" s="26" t="s">
        <v>46</v>
      </c>
      <c r="G19" s="16"/>
      <c r="H19" s="13" t="str">
        <f t="shared" ref="H19:H22" si="1">_xlfn.XLOOKUP(E19,$N$9:$N$13,$H$9:$H$13,"",0,1)</f>
        <v>FHO-RD</v>
      </c>
      <c r="I19" s="1" t="str">
        <f t="shared" ref="I19:I22" si="2">_xlfn.XLOOKUP(E19,$N$9:$N$13,$I$9:$I$13,"",0,1)</f>
        <v>Fenix</v>
      </c>
      <c r="J19" s="1">
        <f t="shared" ref="J19:J22" si="3">_xlfn.XLOOKUP(E19,$N$9:$N$13,$L$9:$L$13,"",0,1)</f>
        <v>1581.5</v>
      </c>
      <c r="K19" s="1" t="str">
        <f t="shared" ref="K19:K22" si="4">_xlfn.XLOOKUP(E19,$N$9:$N$13,$M$9:$M$13,"",0,1)</f>
        <v>+ 1281,5</v>
      </c>
    </row>
    <row r="20" spans="2:12" ht="16.5" x14ac:dyDescent="0.3">
      <c r="B20" s="30"/>
      <c r="C20" s="30"/>
      <c r="D20" s="17"/>
      <c r="E20" s="23">
        <v>3</v>
      </c>
      <c r="F20" s="27" t="s">
        <v>46</v>
      </c>
      <c r="G20" s="18"/>
      <c r="H20" s="13" t="str">
        <f t="shared" si="1"/>
        <v>GESAM</v>
      </c>
      <c r="I20" s="1" t="str">
        <f t="shared" si="2"/>
        <v>Leonidas Prime</v>
      </c>
      <c r="J20" s="1">
        <f t="shared" si="3"/>
        <v>4208.3</v>
      </c>
      <c r="K20" s="1" t="str">
        <f t="shared" si="4"/>
        <v>+ 3908,3</v>
      </c>
    </row>
    <row r="21" spans="2:12" ht="16.5" x14ac:dyDescent="0.3">
      <c r="B21" s="30"/>
      <c r="C21" s="30"/>
      <c r="D21" s="19"/>
      <c r="E21" s="24">
        <v>4</v>
      </c>
      <c r="F21" s="28" t="s">
        <v>46</v>
      </c>
      <c r="G21" s="20"/>
      <c r="H21" s="13" t="str">
        <f t="shared" si="1"/>
        <v/>
      </c>
      <c r="I21" s="1" t="str">
        <f t="shared" si="2"/>
        <v/>
      </c>
      <c r="J21" s="1" t="str">
        <f t="shared" si="3"/>
        <v/>
      </c>
      <c r="K21" s="1" t="str">
        <f t="shared" si="4"/>
        <v/>
      </c>
    </row>
    <row r="22" spans="2:12" ht="16.5" x14ac:dyDescent="0.3">
      <c r="B22" s="30"/>
      <c r="C22" s="30"/>
      <c r="D22" s="19"/>
      <c r="E22" s="24">
        <v>5</v>
      </c>
      <c r="F22" s="28" t="s">
        <v>46</v>
      </c>
      <c r="G22" s="20"/>
      <c r="H22" s="13" t="str">
        <f t="shared" si="1"/>
        <v/>
      </c>
      <c r="I22" s="1" t="str">
        <f t="shared" si="2"/>
        <v/>
      </c>
      <c r="J22" s="1" t="str">
        <f t="shared" si="3"/>
        <v/>
      </c>
      <c r="K22" s="1" t="str">
        <f t="shared" si="4"/>
        <v/>
      </c>
    </row>
    <row r="24" spans="2:12" x14ac:dyDescent="0.25">
      <c r="L24" s="29"/>
    </row>
  </sheetData>
  <sheetProtection algorithmName="SHA-512" hashValue="jMN9MEyz196YOds0yR8Kro3c+0sxopTOJoUDr/pUe6Soo0V14UTWPrUw06ekzD9XmtbC+xqTI83hKM74jWpA2Q==" saltValue="V6a8Yk53ieIJ6ZxPhqK2+A==" spinCount="100000" sheet="1" objects="1" scenarios="1" selectLockedCells="1"/>
  <mergeCells count="20">
    <mergeCell ref="B2:F4"/>
    <mergeCell ref="B6:O6"/>
    <mergeCell ref="B7:B8"/>
    <mergeCell ref="C7:G7"/>
    <mergeCell ref="H7:H8"/>
    <mergeCell ref="I7:I8"/>
    <mergeCell ref="J7:K7"/>
    <mergeCell ref="L7:L8"/>
    <mergeCell ref="M7:M8"/>
    <mergeCell ref="N7:N8"/>
    <mergeCell ref="B16:C22"/>
    <mergeCell ref="D16:K16"/>
    <mergeCell ref="D17:G17"/>
    <mergeCell ref="O7:O8"/>
    <mergeCell ref="E8:F8"/>
    <mergeCell ref="B9:B13"/>
    <mergeCell ref="C9:C13"/>
    <mergeCell ref="D9:D13"/>
    <mergeCell ref="E9:F13"/>
    <mergeCell ref="G9:G13"/>
  </mergeCells>
  <conditionalFormatting sqref="M9:M13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{2874485A-8246-47DE-B719-3E7D6C89484C}</x14:id>
        </ext>
      </extLst>
    </cfRule>
  </conditionalFormatting>
  <conditionalFormatting sqref="N9:N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J9:J13" xr:uid="{13C4077D-8BD7-43A0-A6FE-042E7F484816}">
      <formula1>"Da Equipe, BAR, Rebel"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74485A-8246-47DE-B719-3E7D6C89484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M9:M13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30E3-1928-4DAE-A092-02C1B4855D50}">
  <dimension ref="B1:O24"/>
  <sheetViews>
    <sheetView showGridLines="0" showRowColHeaders="0" workbookViewId="0">
      <selection activeCell="L24" sqref="L24"/>
    </sheetView>
  </sheetViews>
  <sheetFormatPr defaultRowHeight="15" x14ac:dyDescent="0.25"/>
  <cols>
    <col min="1" max="1" width="2.7109375" customWidth="1"/>
    <col min="2" max="2" width="6.42578125" bestFit="1" customWidth="1"/>
    <col min="3" max="4" width="7.7109375" customWidth="1"/>
    <col min="5" max="6" width="3.85546875" customWidth="1"/>
    <col min="7" max="7" width="7.7109375" customWidth="1"/>
    <col min="8" max="8" width="17.7109375" customWidth="1"/>
    <col min="9" max="9" width="20.7109375" customWidth="1"/>
    <col min="10" max="11" width="14.85546875" customWidth="1"/>
    <col min="12" max="13" width="15.7109375" customWidth="1"/>
    <col min="14" max="14" width="26.140625" bestFit="1" customWidth="1"/>
    <col min="15" max="15" width="39.7109375" customWidth="1"/>
  </cols>
  <sheetData>
    <row r="1" spans="2:15" ht="15" customHeight="1" x14ac:dyDescent="0.25"/>
    <row r="2" spans="2:15" ht="23.25" x14ac:dyDescent="0.35">
      <c r="B2" s="53" t="e" vm="1">
        <v>#VALUE!</v>
      </c>
      <c r="C2" s="53"/>
      <c r="D2" s="53"/>
      <c r="E2" s="53"/>
      <c r="F2" s="53"/>
      <c r="H2" s="9" t="s">
        <v>32</v>
      </c>
      <c r="O2" s="9">
        <v>2026</v>
      </c>
    </row>
    <row r="3" spans="2:15" ht="16.5" x14ac:dyDescent="0.3">
      <c r="B3" s="53"/>
      <c r="C3" s="53"/>
      <c r="D3" s="53"/>
      <c r="E3" s="53"/>
      <c r="F3" s="53"/>
      <c r="H3" s="8" t="s">
        <v>33</v>
      </c>
    </row>
    <row r="4" spans="2:15" ht="16.5" x14ac:dyDescent="0.3">
      <c r="B4" s="53"/>
      <c r="C4" s="53"/>
      <c r="D4" s="53"/>
      <c r="E4" s="53"/>
      <c r="F4" s="53"/>
      <c r="H4" s="8" t="s">
        <v>34</v>
      </c>
    </row>
    <row r="6" spans="2:15" ht="24.95" customHeight="1" x14ac:dyDescent="0.25">
      <c r="B6" s="54" t="s">
        <v>64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2:15" ht="23.25" customHeight="1" x14ac:dyDescent="0.25">
      <c r="B7" s="34" t="s">
        <v>10</v>
      </c>
      <c r="C7" s="55" t="s">
        <v>4</v>
      </c>
      <c r="D7" s="55"/>
      <c r="E7" s="55"/>
      <c r="F7" s="55"/>
      <c r="G7" s="55"/>
      <c r="H7" s="34" t="s">
        <v>1</v>
      </c>
      <c r="I7" s="34" t="s">
        <v>2</v>
      </c>
      <c r="J7" s="55" t="s">
        <v>3</v>
      </c>
      <c r="K7" s="55"/>
      <c r="L7" s="56" t="s">
        <v>22</v>
      </c>
      <c r="M7" s="56" t="s">
        <v>23</v>
      </c>
      <c r="N7" s="56" t="s">
        <v>27</v>
      </c>
      <c r="O7" s="34" t="s">
        <v>9</v>
      </c>
    </row>
    <row r="8" spans="2:15" ht="31.5" x14ac:dyDescent="0.25">
      <c r="B8" s="35"/>
      <c r="C8" s="5" t="s">
        <v>5</v>
      </c>
      <c r="D8" s="6" t="s">
        <v>29</v>
      </c>
      <c r="E8" s="45" t="s">
        <v>0</v>
      </c>
      <c r="F8" s="46"/>
      <c r="G8" s="6" t="s">
        <v>30</v>
      </c>
      <c r="H8" s="35"/>
      <c r="I8" s="35"/>
      <c r="J8" s="7" t="s">
        <v>6</v>
      </c>
      <c r="K8" s="7" t="s">
        <v>7</v>
      </c>
      <c r="L8" s="35"/>
      <c r="M8" s="57"/>
      <c r="N8" s="57"/>
      <c r="O8" s="35"/>
    </row>
    <row r="9" spans="2:15" ht="16.5" x14ac:dyDescent="0.25">
      <c r="B9" s="36">
        <v>300</v>
      </c>
      <c r="C9" s="39" t="str">
        <f>"+/- 30%"</f>
        <v>+/- 30%</v>
      </c>
      <c r="D9" s="42">
        <f>B9-30%*B9</f>
        <v>210</v>
      </c>
      <c r="E9" s="47">
        <f>B9</f>
        <v>300</v>
      </c>
      <c r="F9" s="48"/>
      <c r="G9" s="39">
        <f>B9+30%*B9</f>
        <v>390</v>
      </c>
      <c r="H9" s="10" t="s">
        <v>36</v>
      </c>
      <c r="I9" s="11" t="s">
        <v>66</v>
      </c>
      <c r="J9" s="11" t="s">
        <v>37</v>
      </c>
      <c r="K9" s="11" t="s">
        <v>68</v>
      </c>
      <c r="L9" s="11">
        <v>298.5</v>
      </c>
      <c r="M9" s="3" t="str">
        <f>IF(L9=0,"",IF(L9&gt;$B$9,"+ ","- ")&amp;IF(L9&gt;$B$9,ROUND(L9-$B$9,1),ROUND(($B$9-L9),1)))</f>
        <v>- 1,5</v>
      </c>
      <c r="N9" s="2" cm="1">
        <f t="array" ref="N9">IF(M9="","",1+SUMPRODUCT(($M$9:$M$13&lt;&gt;"")*(IFERROR(ABS(VALUE(SUBSTITUTE($M$9:$M$13,"+ ",""))),999999999)&lt;ABS(VALUE(SUBSTITUTE(M9,"+ ",""))))))</f>
        <v>1</v>
      </c>
      <c r="O9" s="11"/>
    </row>
    <row r="10" spans="2:15" ht="16.5" x14ac:dyDescent="0.25">
      <c r="B10" s="37"/>
      <c r="C10" s="40"/>
      <c r="D10" s="43"/>
      <c r="E10" s="49"/>
      <c r="F10" s="50"/>
      <c r="G10" s="40"/>
      <c r="H10" s="10" t="s">
        <v>57</v>
      </c>
      <c r="I10" s="11" t="s">
        <v>67</v>
      </c>
      <c r="J10" s="11" t="s">
        <v>21</v>
      </c>
      <c r="K10" s="11">
        <v>37</v>
      </c>
      <c r="L10" s="11">
        <v>-1754.6</v>
      </c>
      <c r="M10" s="3" t="str">
        <f t="shared" ref="M10:M13" si="0">IF(L10=0,"",IF(L10&gt;$B$9,"+ ","- ")&amp;IF(L10&gt;$B$9,ROUND(L10-$B$9,1),ROUND(($B$9-L10),1)))</f>
        <v>- 2054,6</v>
      </c>
      <c r="N10" s="2" cm="1">
        <f t="array" ref="N10">IF(M10="","",1+SUMPRODUCT(($M$9:$M$13&lt;&gt;"")*(IFERROR(ABS(VALUE(SUBSTITUTE($M$9:$M$13,"+ ",""))),999999999)&lt;ABS(VALUE(SUBSTITUTE(M10,"+ ",""))))))</f>
        <v>2</v>
      </c>
      <c r="O10" s="11" t="s">
        <v>69</v>
      </c>
    </row>
    <row r="11" spans="2:15" ht="16.5" x14ac:dyDescent="0.25">
      <c r="B11" s="37"/>
      <c r="C11" s="40"/>
      <c r="D11" s="43"/>
      <c r="E11" s="49"/>
      <c r="F11" s="50"/>
      <c r="G11" s="40"/>
      <c r="H11" s="10"/>
      <c r="I11" s="11"/>
      <c r="J11" s="11"/>
      <c r="K11" s="11"/>
      <c r="L11" s="11"/>
      <c r="M11" s="3" t="str">
        <f t="shared" si="0"/>
        <v/>
      </c>
      <c r="N11" s="2" t="str" cm="1">
        <f t="array" ref="N11">IF(M11="","",1+SUMPRODUCT(($M$9:$M$13&lt;&gt;"")*(IFERROR(ABS(VALUE(SUBSTITUTE($M$9:$M$13,"+ ",""))),999999999)&lt;ABS(VALUE(SUBSTITUTE(M11,"+ ",""))))))</f>
        <v/>
      </c>
      <c r="O11" s="11"/>
    </row>
    <row r="12" spans="2:15" ht="16.5" x14ac:dyDescent="0.25">
      <c r="B12" s="37"/>
      <c r="C12" s="40"/>
      <c r="D12" s="43"/>
      <c r="E12" s="49"/>
      <c r="F12" s="50"/>
      <c r="G12" s="40"/>
      <c r="H12" s="10"/>
      <c r="I12" s="11"/>
      <c r="J12" s="11"/>
      <c r="K12" s="11"/>
      <c r="L12" s="11"/>
      <c r="M12" s="3" t="str">
        <f t="shared" si="0"/>
        <v/>
      </c>
      <c r="N12" s="2" t="str" cm="1">
        <f t="array" ref="N12">IF(M12="","",1+SUMPRODUCT(($M$9:$M$13&lt;&gt;"")*(IFERROR(ABS(VALUE(SUBSTITUTE($M$9:$M$13,"+ ",""))),999999999)&lt;ABS(VALUE(SUBSTITUTE(M12,"+ ",""))))))</f>
        <v/>
      </c>
      <c r="O12" s="11"/>
    </row>
    <row r="13" spans="2:15" ht="16.5" x14ac:dyDescent="0.25">
      <c r="B13" s="38"/>
      <c r="C13" s="41"/>
      <c r="D13" s="44"/>
      <c r="E13" s="51"/>
      <c r="F13" s="52"/>
      <c r="G13" s="41"/>
      <c r="H13" s="10"/>
      <c r="I13" s="11"/>
      <c r="J13" s="11"/>
      <c r="K13" s="11"/>
      <c r="L13" s="11"/>
      <c r="M13" s="3" t="str">
        <f t="shared" si="0"/>
        <v/>
      </c>
      <c r="N13" s="2" t="str" cm="1">
        <f t="array" ref="N13">IF(M13="","",1+SUMPRODUCT(($M$9:$M$13&lt;&gt;"")*(IFERROR(ABS(VALUE(SUBSTITUTE($M$9:$M$13,"+ ",""))),999999999)&lt;ABS(VALUE(SUBSTITUTE(M13,"+ ",""))))))</f>
        <v/>
      </c>
      <c r="O13" s="11"/>
    </row>
    <row r="16" spans="2:15" ht="20.100000000000001" customHeight="1" x14ac:dyDescent="0.25">
      <c r="B16" s="30" t="s">
        <v>65</v>
      </c>
      <c r="C16" s="30"/>
      <c r="D16" s="31" t="s">
        <v>63</v>
      </c>
      <c r="E16" s="31"/>
      <c r="F16" s="31"/>
      <c r="G16" s="31"/>
      <c r="H16" s="31"/>
      <c r="I16" s="31"/>
      <c r="J16" s="31"/>
      <c r="K16" s="32"/>
    </row>
    <row r="17" spans="2:12" ht="18" customHeight="1" x14ac:dyDescent="0.3">
      <c r="B17" s="30"/>
      <c r="C17" s="30"/>
      <c r="D17" s="33" t="s">
        <v>8</v>
      </c>
      <c r="E17" s="33"/>
      <c r="F17" s="33"/>
      <c r="G17" s="33"/>
      <c r="H17" s="4" t="s">
        <v>1</v>
      </c>
      <c r="I17" s="4" t="s">
        <v>2</v>
      </c>
      <c r="J17" s="4" t="s">
        <v>25</v>
      </c>
      <c r="K17" s="4" t="s">
        <v>28</v>
      </c>
    </row>
    <row r="18" spans="2:12" ht="16.5" x14ac:dyDescent="0.3">
      <c r="B18" s="30"/>
      <c r="C18" s="30"/>
      <c r="D18" s="14"/>
      <c r="E18" s="21">
        <v>1</v>
      </c>
      <c r="F18" s="25" t="s">
        <v>46</v>
      </c>
      <c r="G18" s="12"/>
      <c r="H18" s="13" t="str">
        <f>_xlfn.XLOOKUP(E18,$N$9:$N$13,$H$9:$H$13,"",0,1)</f>
        <v>GFCS</v>
      </c>
      <c r="I18" s="1" t="str">
        <f>_xlfn.XLOOKUP(E18,$N$9:$N$13,$I$9:$I$13,"",0,1)</f>
        <v>Netuno-F-B-Gal15v3</v>
      </c>
      <c r="J18" s="1">
        <f>_xlfn.XLOOKUP(E18,$N$9:$N$13,$L$9:$L$13,"",0,1)</f>
        <v>298.5</v>
      </c>
      <c r="K18" s="1" t="str">
        <f>_xlfn.XLOOKUP(E18,$N$9:$N$13,$M$9:$M$13,"",0,1)</f>
        <v>- 1,5</v>
      </c>
    </row>
    <row r="19" spans="2:12" ht="16.5" x14ac:dyDescent="0.3">
      <c r="B19" s="30"/>
      <c r="C19" s="30"/>
      <c r="D19" s="15"/>
      <c r="E19" s="22">
        <v>2</v>
      </c>
      <c r="F19" s="26" t="s">
        <v>46</v>
      </c>
      <c r="G19" s="16"/>
      <c r="H19" s="13" t="str">
        <f t="shared" ref="H19:H22" si="1">_xlfn.XLOOKUP(E19,$N$9:$N$13,$H$9:$H$13,"",0,1)</f>
        <v>GESAM</v>
      </c>
      <c r="I19" s="1" t="str">
        <f t="shared" ref="I19:I22" si="2">_xlfn.XLOOKUP(E19,$N$9:$N$13,$I$9:$I$13,"",0,1)</f>
        <v>Stelios Aero</v>
      </c>
      <c r="J19" s="1">
        <f t="shared" ref="J19:J22" si="3">_xlfn.XLOOKUP(E19,$N$9:$N$13,$L$9:$L$13,"",0,1)</f>
        <v>-1754.6</v>
      </c>
      <c r="K19" s="1" t="str">
        <f t="shared" ref="K19:K22" si="4">_xlfn.XLOOKUP(E19,$N$9:$N$13,$M$9:$M$13,"",0,1)</f>
        <v>- 2054,6</v>
      </c>
    </row>
    <row r="20" spans="2:12" ht="16.5" x14ac:dyDescent="0.3">
      <c r="B20" s="30"/>
      <c r="C20" s="30"/>
      <c r="D20" s="17"/>
      <c r="E20" s="23">
        <v>3</v>
      </c>
      <c r="F20" s="27" t="s">
        <v>46</v>
      </c>
      <c r="G20" s="18"/>
      <c r="H20" s="13" t="str">
        <f t="shared" si="1"/>
        <v/>
      </c>
      <c r="I20" s="1" t="str">
        <f t="shared" si="2"/>
        <v/>
      </c>
      <c r="J20" s="1" t="str">
        <f t="shared" si="3"/>
        <v/>
      </c>
      <c r="K20" s="1" t="str">
        <f t="shared" si="4"/>
        <v/>
      </c>
    </row>
    <row r="21" spans="2:12" ht="16.5" x14ac:dyDescent="0.3">
      <c r="B21" s="30"/>
      <c r="C21" s="30"/>
      <c r="D21" s="19"/>
      <c r="E21" s="24">
        <v>4</v>
      </c>
      <c r="F21" s="28" t="s">
        <v>46</v>
      </c>
      <c r="G21" s="20"/>
      <c r="H21" s="13" t="str">
        <f t="shared" si="1"/>
        <v/>
      </c>
      <c r="I21" s="1" t="str">
        <f t="shared" si="2"/>
        <v/>
      </c>
      <c r="J21" s="1" t="str">
        <f t="shared" si="3"/>
        <v/>
      </c>
      <c r="K21" s="1" t="str">
        <f t="shared" si="4"/>
        <v/>
      </c>
    </row>
    <row r="22" spans="2:12" ht="16.5" x14ac:dyDescent="0.3">
      <c r="B22" s="30"/>
      <c r="C22" s="30"/>
      <c r="D22" s="19"/>
      <c r="E22" s="24">
        <v>5</v>
      </c>
      <c r="F22" s="28" t="s">
        <v>46</v>
      </c>
      <c r="G22" s="20"/>
      <c r="H22" s="13" t="str">
        <f t="shared" si="1"/>
        <v/>
      </c>
      <c r="I22" s="1" t="str">
        <f t="shared" si="2"/>
        <v/>
      </c>
      <c r="J22" s="1" t="str">
        <f t="shared" si="3"/>
        <v/>
      </c>
      <c r="K22" s="1" t="str">
        <f t="shared" si="4"/>
        <v/>
      </c>
    </row>
    <row r="24" spans="2:12" x14ac:dyDescent="0.25">
      <c r="L24" s="29"/>
    </row>
  </sheetData>
  <sheetProtection algorithmName="SHA-512" hashValue="iv8b9orMLfTVJEW1ROLPslKw0B9P8pUTHCrCyq6PwuZcAAoI5CYbnapaWqh7Pz/NmivjfW3b6BFWyhtaeSMRWQ==" saltValue="mZdyYmamTCU4CyWSyCb/Sg==" spinCount="100000" sheet="1" objects="1" scenarios="1" selectLockedCells="1"/>
  <mergeCells count="20">
    <mergeCell ref="B2:F4"/>
    <mergeCell ref="B6:O6"/>
    <mergeCell ref="B7:B8"/>
    <mergeCell ref="C7:G7"/>
    <mergeCell ref="H7:H8"/>
    <mergeCell ref="I7:I8"/>
    <mergeCell ref="J7:K7"/>
    <mergeCell ref="L7:L8"/>
    <mergeCell ref="M7:M8"/>
    <mergeCell ref="N7:N8"/>
    <mergeCell ref="B16:C22"/>
    <mergeCell ref="D16:K16"/>
    <mergeCell ref="D17:G17"/>
    <mergeCell ref="O7:O8"/>
    <mergeCell ref="E8:F8"/>
    <mergeCell ref="B9:B13"/>
    <mergeCell ref="C9:C13"/>
    <mergeCell ref="D9:D13"/>
    <mergeCell ref="E9:F13"/>
    <mergeCell ref="G9:G13"/>
  </mergeCells>
  <conditionalFormatting sqref="M9:M13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{2DBE9954-FAF7-47C6-ACB0-252FF53E2E1B}</x14:id>
        </ext>
      </extLst>
    </cfRule>
  </conditionalFormatting>
  <conditionalFormatting sqref="N9:N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J9:J13" xr:uid="{46D15019-E324-49BC-B2F4-4E64B47C5B50}">
      <formula1>"Da Equipe, BAR, Rebel"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DBE9954-FAF7-47C6-ACB0-252FF53E2E1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M9:M13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TEMPLATE</vt:lpstr>
      <vt:lpstr>H100</vt:lpstr>
      <vt:lpstr>H200</vt:lpstr>
      <vt:lpstr>H300</vt:lpstr>
      <vt:lpstr>H300-X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Vieira</dc:creator>
  <cp:lastModifiedBy>Mateus Vieira</cp:lastModifiedBy>
  <dcterms:created xsi:type="dcterms:W3CDTF">2026-09-07T00:22:04Z</dcterms:created>
  <dcterms:modified xsi:type="dcterms:W3CDTF">2026-09-07T02:57:37Z</dcterms:modified>
</cp:coreProperties>
</file>